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he Basics - Peak Furnace Prici" sheetId="1" r:id="rId4"/>
    <sheet state="visible" name="The Basics - Peak AC Pricing - " sheetId="2" r:id="rId5"/>
    <sheet state="visible" name="The Cheyenne - Peak Furnace Pri" sheetId="3" r:id="rId6"/>
    <sheet state="visible" name="The Cheyenne - Peak AC Pricing " sheetId="4" r:id="rId7"/>
    <sheet state="visible" name="The Academy - Peak Furnace Pric" sheetId="5" r:id="rId8"/>
    <sheet state="visible" name="The Academy - Peak AC Pricing -" sheetId="6" r:id="rId9"/>
    <sheet state="visible" name="The Colorado - Peak Furnace Pri" sheetId="7" r:id="rId10"/>
    <sheet state="visible" name="The Colorado - Peak AC Pricing " sheetId="8" r:id="rId11"/>
    <sheet state="visible" name="The Broadmoor - Peak Furnace Pr" sheetId="9" r:id="rId12"/>
    <sheet state="visible" name="The Broadmoor - Peak AC Pricing" sheetId="10" r:id="rId13"/>
    <sheet state="visible" name="The Penrose Hybrid Heat System " sheetId="11" r:id="rId14"/>
    <sheet state="visible" name="The Penrose Hybrid Heat System1" sheetId="12" r:id="rId15"/>
    <sheet state="visible" name="The Stanley Hybrid Heat System " sheetId="13" r:id="rId16"/>
    <sheet state="visible" name="The Stanley Hybrid Heat System1" sheetId="14" r:id="rId17"/>
  </sheets>
  <definedNames/>
  <calcPr/>
  <extLst>
    <ext uri="GoogleSheetsCustomDataVersion2">
      <go:sheetsCustomData xmlns:go="http://customooxmlschemas.google.com/" r:id="rId18" roundtripDataChecksum="rlald94t08O2Vi1WzGrCSwRrTif4QGIerdJw2EfNW1g="/>
    </ext>
  </extLst>
</workbook>
</file>

<file path=xl/sharedStrings.xml><?xml version="1.0" encoding="utf-8"?>
<sst xmlns="http://schemas.openxmlformats.org/spreadsheetml/2006/main" count="393" uniqueCount="73">
  <si>
    <t>Peak Furnace Pricing - The Basics</t>
  </si>
  <si>
    <t>80% Single Stage Furnace</t>
  </si>
  <si>
    <t>Daikin</t>
  </si>
  <si>
    <t>40K</t>
  </si>
  <si>
    <t>60K</t>
  </si>
  <si>
    <t>80K</t>
  </si>
  <si>
    <t>100K</t>
  </si>
  <si>
    <t>120K</t>
  </si>
  <si>
    <t>EQUIPMENT</t>
  </si>
  <si>
    <t>LABOR</t>
  </si>
  <si>
    <t>MATERIALS</t>
  </si>
  <si>
    <t>PERMITS</t>
  </si>
  <si>
    <t>SALES COMMISSION</t>
  </si>
  <si>
    <t>FINANCE CHARGES</t>
  </si>
  <si>
    <t>BURDEN RATE</t>
  </si>
  <si>
    <r>
      <rPr>
        <rFont val="Helvetica Neue"/>
        <b/>
        <color rgb="FFFEFFFE"/>
        <sz val="10.0"/>
      </rPr>
      <t>COGS</t>
    </r>
  </si>
  <si>
    <t>SALE PRICE</t>
  </si>
  <si>
    <t>Gross Profit Dollars</t>
  </si>
  <si>
    <t>Pmt 60 mos @ 6.99</t>
  </si>
  <si>
    <t>Peak AC Pricing - The Basics</t>
  </si>
  <si>
    <t>13 SEER AC</t>
  </si>
  <si>
    <t>1.5 T</t>
  </si>
  <si>
    <t>2 T</t>
  </si>
  <si>
    <t>2.5 T</t>
  </si>
  <si>
    <t>3 T</t>
  </si>
  <si>
    <t>3.5 T</t>
  </si>
  <si>
    <t>4 T</t>
  </si>
  <si>
    <t>5 T</t>
  </si>
  <si>
    <t>COIL</t>
  </si>
  <si>
    <r>
      <rPr>
        <rFont val="Helvetica Neue"/>
        <b/>
        <color rgb="FFFEFFFE"/>
        <sz val="10.0"/>
      </rPr>
      <t>COGS</t>
    </r>
  </si>
  <si>
    <t>System Pricing</t>
  </si>
  <si>
    <t>FULL SYSTEM PMT</t>
  </si>
  <si>
    <t>Peak Furnace Pricing - The Cheyenne</t>
  </si>
  <si>
    <t>80% Two-Stage Variable Speed Furnace Daikin Fit</t>
  </si>
  <si>
    <r>
      <rPr>
        <rFont val="Helvetica Neue"/>
        <b/>
        <color rgb="FFFEFFFE"/>
        <sz val="10.0"/>
      </rPr>
      <t>COGS</t>
    </r>
  </si>
  <si>
    <t>Peak AC Pricing - The Cheyenne</t>
  </si>
  <si>
    <r>
      <rPr>
        <rFont val="Helvetica Neue"/>
        <b/>
        <color rgb="FFFEFFFE"/>
        <sz val="10.0"/>
      </rPr>
      <t>COGS</t>
    </r>
  </si>
  <si>
    <t>Peak Furnace Pricing - The Academy</t>
  </si>
  <si>
    <t>96% Single-Stage Furnace</t>
  </si>
  <si>
    <r>
      <rPr>
        <rFont val="Helvetica Neue"/>
        <b/>
        <color rgb="FFFEFFFE"/>
        <sz val="10.0"/>
      </rPr>
      <t>COGS</t>
    </r>
  </si>
  <si>
    <t>Peak AC Pricing - The Academy</t>
  </si>
  <si>
    <r>
      <rPr>
        <rFont val="Helvetica Neue"/>
        <b/>
        <color rgb="FFFEFFFE"/>
        <sz val="10.0"/>
      </rPr>
      <t>COGS</t>
    </r>
  </si>
  <si>
    <t>Peak Furnace Pricing - The Colorado</t>
  </si>
  <si>
    <r>
      <rPr>
        <rFont val="Helvetica Neue"/>
        <b/>
        <color rgb="FFFEFFFE"/>
        <sz val="10.0"/>
      </rPr>
      <t>COGS</t>
    </r>
  </si>
  <si>
    <t>Pmt 120 mos @ 6.99</t>
  </si>
  <si>
    <t>Peak AC Pricing - The Colorado</t>
  </si>
  <si>
    <t>17 SEER AC - Daikin Fit Inverter</t>
  </si>
  <si>
    <r>
      <rPr>
        <rFont val="Helvetica Neue"/>
        <b/>
        <color rgb="FFFEFFFE"/>
        <sz val="10.0"/>
      </rPr>
      <t>COGS</t>
    </r>
  </si>
  <si>
    <t>Peak Furnace Pricing - The Broadmoor</t>
  </si>
  <si>
    <t>96% Two-Stage Variable Speed Furnace Daikin Fit</t>
  </si>
  <si>
    <t>5 YEAR LABOR</t>
  </si>
  <si>
    <r>
      <rPr>
        <rFont val="Helvetica Neue"/>
        <b/>
        <color rgb="FFFEFFFE"/>
        <sz val="10.0"/>
      </rPr>
      <t>COGS</t>
    </r>
  </si>
  <si>
    <t>Peak AC Pricing - The Broadmoor</t>
  </si>
  <si>
    <r>
      <rPr>
        <rFont val="Helvetica Neue"/>
        <b/>
        <color rgb="FFFEFFFE"/>
        <sz val="10.0"/>
      </rPr>
      <t>COGS</t>
    </r>
  </si>
  <si>
    <t>Peak Furnace Pricing - The Penrose Hybrid Heat System</t>
  </si>
  <si>
    <t>97% Variable Speed Modulating Furnace</t>
  </si>
  <si>
    <t>10 YEAR LABOR</t>
  </si>
  <si>
    <r>
      <rPr>
        <rFont val="Helvetica Neue"/>
        <b/>
        <color rgb="FFFEFFFE"/>
        <sz val="10.0"/>
      </rPr>
      <t>COGS</t>
    </r>
  </si>
  <si>
    <t>Peak AC/HP Pricing - The Penrose Hybrid Heat System</t>
  </si>
  <si>
    <t>16 SEER AC and Heat Pump</t>
  </si>
  <si>
    <t>2.5T (3T)</t>
  </si>
  <si>
    <t>3.5T (4T)</t>
  </si>
  <si>
    <r>
      <rPr>
        <rFont val="Helvetica Neue"/>
        <b/>
        <color rgb="FFFEFFFE"/>
        <sz val="10.0"/>
      </rPr>
      <t>COGS</t>
    </r>
  </si>
  <si>
    <t>Peak Furnace Pricing - The Stanley Hybrid Heat System</t>
  </si>
  <si>
    <t>Rheem</t>
  </si>
  <si>
    <t>70K</t>
  </si>
  <si>
    <t>85K</t>
  </si>
  <si>
    <t>115K</t>
  </si>
  <si>
    <t>10 YEAR SERVICE</t>
  </si>
  <si>
    <r>
      <rPr>
        <rFont val="Helvetica Neue"/>
        <b/>
        <color rgb="FFFEFFFE"/>
        <sz val="10.0"/>
      </rPr>
      <t>COGS</t>
    </r>
  </si>
  <si>
    <t>Peak AC/HP Pricing - The Stanley Hybrid Heat System</t>
  </si>
  <si>
    <t>20 SEER Variable Speed Inverter AC and Heat Pump</t>
  </si>
  <si>
    <r>
      <rPr>
        <rFont val="Helvetica Neue"/>
        <b/>
        <color rgb="FFFEFFFE"/>
        <sz val="10.0"/>
      </rPr>
      <t>COGS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</si>
</sst>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$-409] 0.00"/>
  </numFmts>
  <fonts count="7">
    <font>
      <sz val="10.0"/>
      <color rgb="FF000000"/>
      <name val="Helvetica Neue"/>
      <scheme val="minor"/>
    </font>
    <font>
      <sz val="12.0"/>
      <color rgb="FF000000"/>
      <name val="Helvetica Neue"/>
    </font>
    <font>
      <sz val="10.0"/>
      <color rgb="FF000000"/>
      <name val="Helvetica Neue"/>
    </font>
    <font>
      <b/>
      <sz val="10.0"/>
      <color rgb="FFFEFFFE"/>
      <name val="Helvetica Neue"/>
    </font>
    <font/>
    <font>
      <b/>
      <sz val="10.0"/>
      <color rgb="FF919291"/>
      <name val="Helvetica Neue"/>
    </font>
    <font>
      <b/>
      <sz val="10.0"/>
      <color rgb="FF000000"/>
      <name val="Helvetica Neue"/>
    </font>
  </fonts>
  <fills count="8">
    <fill>
      <patternFill patternType="none"/>
    </fill>
    <fill>
      <patternFill patternType="lightGray"/>
    </fill>
    <fill>
      <patternFill patternType="solid">
        <fgColor rgb="FF60D836"/>
        <bgColor rgb="FF60D836"/>
      </patternFill>
    </fill>
    <fill>
      <patternFill patternType="solid">
        <fgColor rgb="FF919291"/>
        <bgColor rgb="FF919291"/>
      </patternFill>
    </fill>
    <fill>
      <patternFill patternType="solid">
        <fgColor rgb="FFFEFFFE"/>
        <bgColor rgb="FFFEFFFE"/>
      </patternFill>
    </fill>
    <fill>
      <patternFill patternType="solid">
        <fgColor rgb="FFEFEEEE"/>
        <bgColor rgb="FFEFEEEE"/>
      </patternFill>
    </fill>
    <fill>
      <patternFill patternType="solid">
        <fgColor rgb="FFFEFB66"/>
        <bgColor rgb="FFFEFB66"/>
      </patternFill>
    </fill>
    <fill>
      <patternFill patternType="solid">
        <fgColor rgb="FF72FCE9"/>
        <bgColor rgb="FF72FCE9"/>
      </patternFill>
    </fill>
  </fills>
  <borders count="21">
    <border/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375719"/>
      </left>
      <right style="thick">
        <color rgb="FF000000"/>
      </right>
      <top style="thick">
        <color rgb="FF000000"/>
      </top>
      <bottom style="thin">
        <color rgb="FFBFBFBF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BFBFBF"/>
      </bottom>
    </border>
    <border>
      <left style="thick">
        <color rgb="FF375719"/>
      </left>
      <right style="thick">
        <color rgb="FF000000"/>
      </right>
      <top style="thin">
        <color rgb="FFBFBFBF"/>
      </top>
      <bottom style="thin">
        <color rgb="FFBFBFBF"/>
      </bottom>
    </border>
    <border>
      <left style="thick">
        <color rgb="FF000000"/>
      </left>
      <right style="thick">
        <color rgb="FF000000"/>
      </right>
      <top style="thin">
        <color rgb="FFBFBFBF"/>
      </top>
      <bottom style="thin">
        <color rgb="FFBFBFBF"/>
      </bottom>
    </border>
    <border>
      <left style="thick">
        <color rgb="FF000000"/>
      </left>
      <right style="thick">
        <color rgb="FF000000"/>
      </right>
      <top style="thin">
        <color rgb="FFBFBFBF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375719"/>
      </right>
      <top style="thick">
        <color rgb="FF000000"/>
      </top>
      <bottom style="thick">
        <color rgb="FF000000"/>
      </bottom>
    </border>
    <border>
      <left style="thick">
        <color rgb="FF375719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375719"/>
      </left>
      <right style="thick">
        <color rgb="FF375719"/>
      </right>
      <top style="thick">
        <color rgb="FF000000"/>
      </top>
      <bottom style="thick">
        <color rgb="FF000000"/>
      </bottom>
    </border>
    <border>
      <left style="thick">
        <color rgb="FF375719"/>
      </left>
      <right style="thick">
        <color rgb="FF375719"/>
      </right>
      <top style="thin">
        <color rgb="FFBFBFBF"/>
      </top>
      <bottom style="thin">
        <color rgb="FFBFBFBF"/>
      </bottom>
    </border>
    <border>
      <left style="thick">
        <color rgb="FF375719"/>
      </left>
      <right style="thick">
        <color rgb="FF000000"/>
      </right>
      <top style="thin">
        <color rgb="FFBFBFBF"/>
      </top>
      <bottom style="thick">
        <color rgb="FF375719"/>
      </bottom>
    </border>
    <border>
      <left style="thick">
        <color rgb="FF000000"/>
      </left>
      <right style="thick">
        <color rgb="FF000000"/>
      </right>
      <top style="thick">
        <color rgb="FF375719"/>
      </top>
      <bottom style="thick">
        <color rgb="FF000000"/>
      </bottom>
    </border>
    <border>
      <left style="thick">
        <color rgb="FF375719"/>
      </left>
      <top style="thick">
        <color rgb="FF375719"/>
      </top>
      <bottom style="thick">
        <color rgb="FF375719"/>
      </bottom>
    </border>
    <border>
      <top style="thick">
        <color rgb="FF375719"/>
      </top>
      <bottom style="thick">
        <color rgb="FF375719"/>
      </bottom>
    </border>
    <border>
      <right style="thick">
        <color rgb="FF375719"/>
      </right>
      <top style="thick">
        <color rgb="FF375719"/>
      </top>
      <bottom style="thick">
        <color rgb="FF375719"/>
      </bottom>
    </border>
    <border>
      <left style="thick">
        <color rgb="FF375719"/>
      </left>
      <right style="thick">
        <color rgb="FF000000"/>
      </right>
      <top style="thick">
        <color rgb="FF375719"/>
      </top>
      <bottom style="thin">
        <color rgb="FFBFBFBF"/>
      </bottom>
    </border>
    <border>
      <left style="thick">
        <color rgb="FF000000"/>
      </left>
      <right style="thick">
        <color rgb="FF000000"/>
      </right>
      <top style="thick">
        <color rgb="FF375719"/>
      </top>
      <bottom style="thin">
        <color rgb="FFBFBFBF"/>
      </bottom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top" wrapText="1"/>
    </xf>
    <xf borderId="0" fillId="0" fontId="1" numFmtId="0" xfId="0" applyAlignment="1" applyFont="1">
      <alignment horizontal="center" shrinkToFit="0" vertical="center" wrapText="0"/>
    </xf>
    <xf borderId="0" fillId="0" fontId="2" numFmtId="0" xfId="0" applyAlignment="1" applyFont="1">
      <alignment shrinkToFit="0" vertical="top" wrapText="1"/>
    </xf>
    <xf borderId="1" fillId="2" fontId="3" numFmtId="49" xfId="0" applyAlignment="1" applyBorder="1" applyFill="1" applyFont="1" applyNumberFormat="1">
      <alignment horizontal="center" shrinkToFit="0" vertical="top" wrapText="1"/>
    </xf>
    <xf borderId="2" fillId="0" fontId="4" numFmtId="0" xfId="0" applyAlignment="1" applyBorder="1" applyFont="1">
      <alignment shrinkToFit="0" vertical="top" wrapText="1"/>
    </xf>
    <xf borderId="3" fillId="0" fontId="4" numFmtId="0" xfId="0" applyAlignment="1" applyBorder="1" applyFont="1">
      <alignment shrinkToFit="0" vertical="top" wrapText="1"/>
    </xf>
    <xf borderId="4" fillId="3" fontId="3" numFmtId="0" xfId="0" applyAlignment="1" applyBorder="1" applyFill="1" applyFont="1">
      <alignment shrinkToFit="0" vertical="top" wrapText="1"/>
    </xf>
    <xf borderId="5" fillId="4" fontId="2" numFmtId="49" xfId="0" applyAlignment="1" applyBorder="1" applyFill="1" applyFont="1" applyNumberFormat="1">
      <alignment horizontal="center" shrinkToFit="0" vertical="top" wrapText="1"/>
    </xf>
    <xf borderId="6" fillId="3" fontId="3" numFmtId="0" xfId="0" applyAlignment="1" applyBorder="1" applyFont="1">
      <alignment shrinkToFit="0" vertical="top" wrapText="1"/>
    </xf>
    <xf borderId="7" fillId="5" fontId="2" numFmtId="49" xfId="0" applyAlignment="1" applyBorder="1" applyFill="1" applyFont="1" applyNumberFormat="1">
      <alignment horizontal="center" shrinkToFit="0" vertical="top" wrapText="1"/>
    </xf>
    <xf borderId="6" fillId="3" fontId="3" numFmtId="49" xfId="0" applyAlignment="1" applyBorder="1" applyFont="1" applyNumberFormat="1">
      <alignment horizontal="left" shrinkToFit="0" vertical="top" wrapText="1"/>
    </xf>
    <xf borderId="7" fillId="4" fontId="2" numFmtId="164" xfId="0" applyAlignment="1" applyBorder="1" applyFont="1" applyNumberFormat="1">
      <alignment horizontal="center" shrinkToFit="0" vertical="top" wrapText="1"/>
    </xf>
    <xf borderId="7" fillId="5" fontId="2" numFmtId="164" xfId="0" applyAlignment="1" applyBorder="1" applyFont="1" applyNumberFormat="1">
      <alignment horizontal="center" shrinkToFit="0" vertical="top" wrapText="1"/>
    </xf>
    <xf borderId="6" fillId="3" fontId="3" numFmtId="0" xfId="0" applyAlignment="1" applyBorder="1" applyFont="1">
      <alignment horizontal="left" shrinkToFit="0" vertical="top" wrapText="1"/>
    </xf>
    <xf borderId="7" fillId="5" fontId="2" numFmtId="0" xfId="0" applyAlignment="1" applyBorder="1" applyFont="1">
      <alignment shrinkToFit="0" vertical="top" wrapText="1"/>
    </xf>
    <xf borderId="6" fillId="3" fontId="5" numFmtId="49" xfId="0" applyAlignment="1" applyBorder="1" applyFont="1" applyNumberFormat="1">
      <alignment horizontal="left" shrinkToFit="0" vertical="top" wrapText="1"/>
    </xf>
    <xf borderId="8" fillId="4" fontId="6" numFmtId="164" xfId="0" applyAlignment="1" applyBorder="1" applyFont="1" applyNumberFormat="1">
      <alignment horizontal="center" shrinkToFit="0" vertical="top" wrapText="1"/>
    </xf>
    <xf borderId="8" fillId="3" fontId="6" numFmtId="49" xfId="0" applyAlignment="1" applyBorder="1" applyFont="1" applyNumberFormat="1">
      <alignment horizontal="left" shrinkToFit="0" vertical="top" wrapText="1"/>
    </xf>
    <xf borderId="9" fillId="2" fontId="6" numFmtId="164" xfId="0" applyAlignment="1" applyBorder="1" applyFont="1" applyNumberFormat="1">
      <alignment horizontal="center" shrinkToFit="0" vertical="top" wrapText="1"/>
    </xf>
    <xf borderId="10" fillId="2" fontId="6" numFmtId="164" xfId="0" applyAlignment="1" applyBorder="1" applyFont="1" applyNumberFormat="1">
      <alignment horizontal="center" shrinkToFit="0" vertical="top" wrapText="1"/>
    </xf>
    <xf borderId="9" fillId="6" fontId="6" numFmtId="49" xfId="0" applyAlignment="1" applyBorder="1" applyFill="1" applyFont="1" applyNumberFormat="1">
      <alignment horizontal="left" shrinkToFit="0" vertical="top" wrapText="1"/>
    </xf>
    <xf borderId="9" fillId="6" fontId="6" numFmtId="164" xfId="0" applyAlignment="1" applyBorder="1" applyFont="1" applyNumberFormat="1">
      <alignment horizontal="center" shrinkToFit="0" vertical="top" wrapText="1"/>
    </xf>
    <xf borderId="10" fillId="6" fontId="6" numFmtId="164" xfId="0" applyAlignment="1" applyBorder="1" applyFont="1" applyNumberFormat="1">
      <alignment horizontal="center" shrinkToFit="0" vertical="top" wrapText="1"/>
    </xf>
    <xf borderId="11" fillId="6" fontId="6" numFmtId="164" xfId="0" applyAlignment="1" applyBorder="1" applyFont="1" applyNumberFormat="1">
      <alignment horizontal="center" shrinkToFit="0" vertical="top" wrapText="1"/>
    </xf>
    <xf borderId="12" fillId="6" fontId="6" numFmtId="164" xfId="0" applyAlignment="1" applyBorder="1" applyFont="1" applyNumberFormat="1">
      <alignment horizontal="center" shrinkToFit="0" vertical="top" wrapText="1"/>
    </xf>
    <xf borderId="9" fillId="7" fontId="6" numFmtId="49" xfId="0" applyAlignment="1" applyBorder="1" applyFill="1" applyFont="1" applyNumberFormat="1">
      <alignment horizontal="left" shrinkToFit="0" vertical="top" wrapText="1"/>
    </xf>
    <xf borderId="9" fillId="7" fontId="6" numFmtId="164" xfId="0" applyAlignment="1" applyBorder="1" applyFont="1" applyNumberFormat="1">
      <alignment horizontal="center" shrinkToFit="0" vertical="top" wrapText="1"/>
    </xf>
    <xf borderId="10" fillId="7" fontId="6" numFmtId="164" xfId="0" applyAlignment="1" applyBorder="1" applyFont="1" applyNumberFormat="1">
      <alignment horizontal="center" shrinkToFit="0" vertical="top" wrapText="1"/>
    </xf>
    <xf borderId="12" fillId="7" fontId="6" numFmtId="164" xfId="0" applyAlignment="1" applyBorder="1" applyFont="1" applyNumberFormat="1">
      <alignment horizontal="center" shrinkToFit="0" vertical="top" wrapText="1"/>
    </xf>
    <xf borderId="13" fillId="3" fontId="3" numFmtId="49" xfId="0" applyAlignment="1" applyBorder="1" applyFont="1" applyNumberFormat="1">
      <alignment horizontal="left" shrinkToFit="0" vertical="top" wrapText="1"/>
    </xf>
    <xf borderId="6" fillId="4" fontId="2" numFmtId="164" xfId="0" applyAlignment="1" applyBorder="1" applyFont="1" applyNumberFormat="1">
      <alignment horizontal="center" shrinkToFit="0" vertical="top" wrapText="1"/>
    </xf>
    <xf borderId="7" fillId="4" fontId="2" numFmtId="0" xfId="0" applyAlignment="1" applyBorder="1" applyFont="1">
      <alignment shrinkToFit="0" vertical="top" wrapText="1"/>
    </xf>
    <xf borderId="8" fillId="5" fontId="6" numFmtId="164" xfId="0" applyAlignment="1" applyBorder="1" applyFont="1" applyNumberFormat="1">
      <alignment horizontal="center" shrinkToFit="0" vertical="top" wrapText="1"/>
    </xf>
    <xf borderId="11" fillId="7" fontId="6" numFmtId="164" xfId="0" applyAlignment="1" applyBorder="1" applyFont="1" applyNumberFormat="1">
      <alignment horizontal="center" shrinkToFit="0" vertical="top" wrapText="1"/>
    </xf>
    <xf borderId="7" fillId="4" fontId="6" numFmtId="164" xfId="0" applyAlignment="1" applyBorder="1" applyFont="1" applyNumberFormat="1">
      <alignment horizontal="center" shrinkToFit="0" vertical="top" wrapText="1"/>
    </xf>
    <xf borderId="14" fillId="3" fontId="3" numFmtId="0" xfId="0" applyAlignment="1" applyBorder="1" applyFont="1">
      <alignment horizontal="left" shrinkToFit="0" vertical="top" wrapText="1"/>
    </xf>
    <xf borderId="8" fillId="5" fontId="2" numFmtId="0" xfId="0" applyAlignment="1" applyBorder="1" applyFont="1">
      <alignment shrinkToFit="0" vertical="top" wrapText="1"/>
    </xf>
    <xf borderId="15" fillId="3" fontId="6" numFmtId="49" xfId="0" applyAlignment="1" applyBorder="1" applyFont="1" applyNumberFormat="1">
      <alignment horizontal="left" shrinkToFit="0" vertical="top" wrapText="1"/>
    </xf>
    <xf borderId="7" fillId="5" fontId="6" numFmtId="164" xfId="0" applyAlignment="1" applyBorder="1" applyFont="1" applyNumberFormat="1">
      <alignment horizontal="center" shrinkToFit="0" vertical="top" wrapText="1"/>
    </xf>
    <xf borderId="8" fillId="4" fontId="2" numFmtId="0" xfId="0" applyAlignment="1" applyBorder="1" applyFont="1">
      <alignment shrinkToFit="0" vertical="top" wrapText="1"/>
    </xf>
    <xf borderId="11" fillId="2" fontId="6" numFmtId="164" xfId="0" applyAlignment="1" applyBorder="1" applyFont="1" applyNumberFormat="1">
      <alignment horizontal="center" shrinkToFit="0" vertical="top" wrapText="1"/>
    </xf>
    <xf borderId="7" fillId="4" fontId="1" numFmtId="164" xfId="0" applyAlignment="1" applyBorder="1" applyFont="1" applyNumberFormat="1">
      <alignment horizontal="center" shrinkToFit="0" vertical="top" wrapText="1"/>
    </xf>
    <xf borderId="5" fillId="4" fontId="2" numFmtId="0" xfId="0" applyAlignment="1" applyBorder="1" applyFont="1">
      <alignment horizontal="center" shrinkToFit="0" vertical="top" wrapText="1"/>
    </xf>
    <xf borderId="12" fillId="2" fontId="6" numFmtId="164" xfId="0" applyAlignment="1" applyBorder="1" applyFont="1" applyNumberFormat="1">
      <alignment horizontal="center" shrinkToFit="0" vertical="top" wrapText="1"/>
    </xf>
    <xf borderId="6" fillId="5" fontId="2" numFmtId="164" xfId="0" applyAlignment="1" applyBorder="1" applyFont="1" applyNumberFormat="1">
      <alignment horizontal="center" shrinkToFit="0" vertical="top" wrapText="1"/>
    </xf>
    <xf borderId="16" fillId="2" fontId="3" numFmtId="49" xfId="0" applyAlignment="1" applyBorder="1" applyFont="1" applyNumberFormat="1">
      <alignment horizontal="center" shrinkToFit="0" vertical="top" wrapText="1"/>
    </xf>
    <xf borderId="17" fillId="0" fontId="4" numFmtId="0" xfId="0" applyAlignment="1" applyBorder="1" applyFont="1">
      <alignment shrinkToFit="0" vertical="top" wrapText="1"/>
    </xf>
    <xf borderId="18" fillId="0" fontId="4" numFmtId="0" xfId="0" applyAlignment="1" applyBorder="1" applyFont="1">
      <alignment shrinkToFit="0" vertical="top" wrapText="1"/>
    </xf>
    <xf borderId="19" fillId="3" fontId="3" numFmtId="0" xfId="0" applyAlignment="1" applyBorder="1" applyFont="1">
      <alignment shrinkToFit="0" vertical="top" wrapText="1"/>
    </xf>
    <xf borderId="20" fillId="4" fontId="2" numFmtId="49" xfId="0" applyAlignment="1" applyBorder="1" applyFont="1" applyNumberFormat="1">
      <alignment horizontal="center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00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1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3</v>
      </c>
      <c r="C4" s="9" t="s">
        <v>4</v>
      </c>
      <c r="D4" s="9" t="s">
        <v>5</v>
      </c>
      <c r="E4" s="9" t="s">
        <v>6</v>
      </c>
      <c r="F4" s="9" t="s">
        <v>6</v>
      </c>
      <c r="G4" s="9" t="s">
        <v>7</v>
      </c>
      <c r="H4" s="9" t="s">
        <v>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811.0</v>
      </c>
      <c r="C5" s="11">
        <v>888.0</v>
      </c>
      <c r="D5" s="11">
        <v>1014.0</v>
      </c>
      <c r="E5" s="11">
        <v>1106.0</v>
      </c>
      <c r="F5" s="11">
        <v>1106.0</v>
      </c>
      <c r="G5" s="11">
        <v>1196.0</v>
      </c>
      <c r="H5" s="11">
        <v>1196.0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9</v>
      </c>
      <c r="B6" s="12">
        <v>450.0</v>
      </c>
      <c r="C6" s="12">
        <v>450.0</v>
      </c>
      <c r="D6" s="12">
        <v>450.0</v>
      </c>
      <c r="E6" s="12">
        <v>450.0</v>
      </c>
      <c r="F6" s="12">
        <v>450.0</v>
      </c>
      <c r="G6" s="12">
        <v>450.0</v>
      </c>
      <c r="H6" s="12">
        <v>450.0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10</v>
      </c>
      <c r="B7" s="11">
        <v>450.0</v>
      </c>
      <c r="C7" s="11">
        <v>450.0</v>
      </c>
      <c r="D7" s="11">
        <v>450.0</v>
      </c>
      <c r="E7" s="11">
        <v>450.0</v>
      </c>
      <c r="F7" s="11">
        <v>450.0</v>
      </c>
      <c r="G7" s="11">
        <v>450.0</v>
      </c>
      <c r="H7" s="11">
        <v>450.0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11</v>
      </c>
      <c r="B8" s="12">
        <v>80.0</v>
      </c>
      <c r="C8" s="12">
        <v>80.0</v>
      </c>
      <c r="D8" s="12">
        <v>80.0</v>
      </c>
      <c r="E8" s="12">
        <v>80.0</v>
      </c>
      <c r="F8" s="12">
        <v>80.0</v>
      </c>
      <c r="G8" s="12">
        <v>80.0</v>
      </c>
      <c r="H8" s="12">
        <v>80.0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0" t="s">
        <v>12</v>
      </c>
      <c r="B9" s="11">
        <v>350.0</v>
      </c>
      <c r="C9" s="11">
        <v>350.0</v>
      </c>
      <c r="D9" s="11">
        <v>350.0</v>
      </c>
      <c r="E9" s="11">
        <v>350.0</v>
      </c>
      <c r="F9" s="11">
        <v>350.0</v>
      </c>
      <c r="G9" s="11">
        <v>350.0</v>
      </c>
      <c r="H9" s="11">
        <v>350.0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13</v>
      </c>
      <c r="B10" s="12">
        <v>200.0</v>
      </c>
      <c r="C10" s="12">
        <v>200.0</v>
      </c>
      <c r="D10" s="12">
        <v>200.0</v>
      </c>
      <c r="E10" s="12">
        <v>200.0</v>
      </c>
      <c r="F10" s="12">
        <v>200.0</v>
      </c>
      <c r="G10" s="12">
        <v>200.0</v>
      </c>
      <c r="H10" s="12">
        <v>200.0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9.5" customHeight="1">
      <c r="A11" s="10" t="s">
        <v>14</v>
      </c>
      <c r="B11" s="11">
        <v>200.0</v>
      </c>
      <c r="C11" s="11">
        <v>200.0</v>
      </c>
      <c r="D11" s="11">
        <v>200.0</v>
      </c>
      <c r="E11" s="11">
        <v>200.0</v>
      </c>
      <c r="F11" s="11">
        <v>200.0</v>
      </c>
      <c r="G11" s="11">
        <v>200.0</v>
      </c>
      <c r="H11" s="11">
        <v>200.0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3"/>
      <c r="B12" s="14"/>
      <c r="C12" s="14"/>
      <c r="D12" s="14"/>
      <c r="E12" s="14"/>
      <c r="F12" s="14"/>
      <c r="G12" s="14"/>
      <c r="H12" s="1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0" customHeight="1">
      <c r="A13" s="15" t="s">
        <v>15</v>
      </c>
      <c r="B13" s="16">
        <f t="shared" ref="B13:H13" si="1">SUM(B5:B11)</f>
        <v>2541</v>
      </c>
      <c r="C13" s="16">
        <f t="shared" si="1"/>
        <v>2618</v>
      </c>
      <c r="D13" s="16">
        <f t="shared" si="1"/>
        <v>2744</v>
      </c>
      <c r="E13" s="16">
        <f t="shared" si="1"/>
        <v>2836</v>
      </c>
      <c r="F13" s="16">
        <f t="shared" si="1"/>
        <v>2836</v>
      </c>
      <c r="G13" s="16">
        <f t="shared" si="1"/>
        <v>2926</v>
      </c>
      <c r="H13" s="16">
        <f t="shared" si="1"/>
        <v>2926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2.5" customHeight="1">
      <c r="A14" s="17" t="s">
        <v>16</v>
      </c>
      <c r="B14" s="18">
        <f t="shared" ref="B14:H14" si="2">(B13/0.5)+500</f>
        <v>5582</v>
      </c>
      <c r="C14" s="18">
        <f t="shared" si="2"/>
        <v>5736</v>
      </c>
      <c r="D14" s="18">
        <f t="shared" si="2"/>
        <v>5988</v>
      </c>
      <c r="E14" s="18">
        <f t="shared" si="2"/>
        <v>6172</v>
      </c>
      <c r="F14" s="18">
        <f t="shared" si="2"/>
        <v>6172</v>
      </c>
      <c r="G14" s="18">
        <f t="shared" si="2"/>
        <v>6352</v>
      </c>
      <c r="H14" s="19">
        <f t="shared" si="2"/>
        <v>6352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0" t="s">
        <v>17</v>
      </c>
      <c r="B15" s="21">
        <f t="shared" ref="B15:H15" si="3">B14-B13</f>
        <v>3041</v>
      </c>
      <c r="C15" s="22">
        <f t="shared" si="3"/>
        <v>3118</v>
      </c>
      <c r="D15" s="23">
        <f t="shared" si="3"/>
        <v>3244</v>
      </c>
      <c r="E15" s="21">
        <f t="shared" si="3"/>
        <v>3336</v>
      </c>
      <c r="F15" s="22">
        <f t="shared" si="3"/>
        <v>3336</v>
      </c>
      <c r="G15" s="24">
        <f t="shared" si="3"/>
        <v>3426</v>
      </c>
      <c r="H15" s="24">
        <f t="shared" si="3"/>
        <v>3426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2.5" customHeight="1">
      <c r="A16" s="25" t="s">
        <v>18</v>
      </c>
      <c r="B16" s="26">
        <f t="shared" ref="B16:H16" si="4">B14*0.0198</f>
        <v>110.5236</v>
      </c>
      <c r="C16" s="26">
        <f t="shared" si="4"/>
        <v>113.5728</v>
      </c>
      <c r="D16" s="26">
        <f t="shared" si="4"/>
        <v>118.5624</v>
      </c>
      <c r="E16" s="26">
        <f t="shared" si="4"/>
        <v>122.2056</v>
      </c>
      <c r="F16" s="27">
        <f t="shared" si="4"/>
        <v>122.2056</v>
      </c>
      <c r="G16" s="28">
        <f t="shared" si="4"/>
        <v>125.7696</v>
      </c>
      <c r="H16" s="28">
        <f t="shared" si="4"/>
        <v>125.7696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9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52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46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21</v>
      </c>
      <c r="C4" s="9" t="s">
        <v>22</v>
      </c>
      <c r="D4" s="9" t="s">
        <v>23</v>
      </c>
      <c r="E4" s="9" t="s">
        <v>24</v>
      </c>
      <c r="F4" s="9" t="s">
        <v>25</v>
      </c>
      <c r="G4" s="9" t="s">
        <v>26</v>
      </c>
      <c r="H4" s="9" t="s">
        <v>27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1738.0</v>
      </c>
      <c r="C5" s="11">
        <v>1822.0</v>
      </c>
      <c r="D5" s="11">
        <v>1923.0</v>
      </c>
      <c r="E5" s="11">
        <v>2023.0</v>
      </c>
      <c r="F5" s="11">
        <v>2188.0</v>
      </c>
      <c r="G5" s="11">
        <v>2350.0</v>
      </c>
      <c r="H5" s="11">
        <v>2728.0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28</v>
      </c>
      <c r="B6" s="12">
        <v>500.0</v>
      </c>
      <c r="C6" s="12">
        <v>500.0</v>
      </c>
      <c r="D6" s="12">
        <v>500.0</v>
      </c>
      <c r="E6" s="12">
        <v>500.0</v>
      </c>
      <c r="F6" s="12">
        <v>500.0</v>
      </c>
      <c r="G6" s="12">
        <v>500.0</v>
      </c>
      <c r="H6" s="12">
        <v>500.0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9</v>
      </c>
      <c r="B7" s="11">
        <v>450.0</v>
      </c>
      <c r="C7" s="11">
        <v>450.0</v>
      </c>
      <c r="D7" s="11">
        <v>450.0</v>
      </c>
      <c r="E7" s="11">
        <v>450.0</v>
      </c>
      <c r="F7" s="11">
        <v>450.0</v>
      </c>
      <c r="G7" s="11">
        <v>450.0</v>
      </c>
      <c r="H7" s="11">
        <v>450.0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10</v>
      </c>
      <c r="B8" s="12">
        <v>1000.0</v>
      </c>
      <c r="C8" s="12">
        <v>1000.0</v>
      </c>
      <c r="D8" s="12">
        <v>1000.0</v>
      </c>
      <c r="E8" s="12">
        <v>1000.0</v>
      </c>
      <c r="F8" s="12">
        <v>1000.0</v>
      </c>
      <c r="G8" s="12">
        <v>1000.0</v>
      </c>
      <c r="H8" s="12">
        <v>1000.0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10" t="s">
        <v>50</v>
      </c>
      <c r="B9" s="11">
        <v>250.0</v>
      </c>
      <c r="C9" s="11">
        <v>250.0</v>
      </c>
      <c r="D9" s="11">
        <v>250.0</v>
      </c>
      <c r="E9" s="11">
        <v>250.0</v>
      </c>
      <c r="F9" s="11">
        <v>250.0</v>
      </c>
      <c r="G9" s="11">
        <v>250.0</v>
      </c>
      <c r="H9" s="41">
        <v>250.0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9.5" customHeight="1">
      <c r="A10" s="10" t="s">
        <v>11</v>
      </c>
      <c r="B10" s="12">
        <v>100.0</v>
      </c>
      <c r="C10" s="12">
        <v>100.0</v>
      </c>
      <c r="D10" s="12">
        <v>100.0</v>
      </c>
      <c r="E10" s="12">
        <v>100.0</v>
      </c>
      <c r="F10" s="12">
        <v>100.0</v>
      </c>
      <c r="G10" s="12">
        <v>100.0</v>
      </c>
      <c r="H10" s="12">
        <v>100.0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0" t="s">
        <v>12</v>
      </c>
      <c r="B11" s="11">
        <v>700.0</v>
      </c>
      <c r="C11" s="11">
        <v>700.0</v>
      </c>
      <c r="D11" s="11">
        <v>700.0</v>
      </c>
      <c r="E11" s="11">
        <v>700.0</v>
      </c>
      <c r="F11" s="11">
        <v>700.0</v>
      </c>
      <c r="G11" s="11">
        <v>700.0</v>
      </c>
      <c r="H11" s="11">
        <v>700.0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0" t="s">
        <v>13</v>
      </c>
      <c r="B12" s="12">
        <v>350.0</v>
      </c>
      <c r="C12" s="12">
        <v>350.0</v>
      </c>
      <c r="D12" s="12">
        <v>350.0</v>
      </c>
      <c r="E12" s="12">
        <v>350.0</v>
      </c>
      <c r="F12" s="12">
        <v>350.0</v>
      </c>
      <c r="G12" s="12">
        <v>350.0</v>
      </c>
      <c r="H12" s="12">
        <v>350.0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0" t="s">
        <v>14</v>
      </c>
      <c r="B13" s="11">
        <v>250.0</v>
      </c>
      <c r="C13" s="11">
        <v>250.0</v>
      </c>
      <c r="D13" s="11">
        <v>250.0</v>
      </c>
      <c r="E13" s="11">
        <v>250.0</v>
      </c>
      <c r="F13" s="11">
        <v>250.0</v>
      </c>
      <c r="G13" s="11">
        <v>250.0</v>
      </c>
      <c r="H13" s="11">
        <v>250.0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13"/>
      <c r="B14" s="14"/>
      <c r="C14" s="14"/>
      <c r="D14" s="14"/>
      <c r="E14" s="14"/>
      <c r="F14" s="14"/>
      <c r="G14" s="14"/>
      <c r="H14" s="1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9.5" customHeight="1">
      <c r="A15" s="15" t="s">
        <v>53</v>
      </c>
      <c r="B15" s="34">
        <f t="shared" ref="B15:H15" si="1">SUM(B5:B13)</f>
        <v>5338</v>
      </c>
      <c r="C15" s="34">
        <f t="shared" si="1"/>
        <v>5422</v>
      </c>
      <c r="D15" s="34">
        <f t="shared" si="1"/>
        <v>5523</v>
      </c>
      <c r="E15" s="34">
        <f t="shared" si="1"/>
        <v>5623</v>
      </c>
      <c r="F15" s="34">
        <f t="shared" si="1"/>
        <v>5788</v>
      </c>
      <c r="G15" s="34">
        <f t="shared" si="1"/>
        <v>5950</v>
      </c>
      <c r="H15" s="34">
        <f t="shared" si="1"/>
        <v>6328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0" customHeight="1">
      <c r="A16" s="35"/>
      <c r="B16" s="36"/>
      <c r="C16" s="36"/>
      <c r="D16" s="36"/>
      <c r="E16" s="36"/>
      <c r="F16" s="36"/>
      <c r="G16" s="36"/>
      <c r="H16" s="3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2.5" customHeight="1">
      <c r="A17" s="37" t="s">
        <v>16</v>
      </c>
      <c r="B17" s="19">
        <f t="shared" ref="B17:H17" si="2">(B15/0.6)+500</f>
        <v>9396.666667</v>
      </c>
      <c r="C17" s="40">
        <f t="shared" si="2"/>
        <v>9536.666667</v>
      </c>
      <c r="D17" s="18">
        <f t="shared" si="2"/>
        <v>9705</v>
      </c>
      <c r="E17" s="18">
        <f t="shared" si="2"/>
        <v>9871.666667</v>
      </c>
      <c r="F17" s="18">
        <f t="shared" si="2"/>
        <v>10146.66667</v>
      </c>
      <c r="G17" s="18">
        <f t="shared" si="2"/>
        <v>10416.66667</v>
      </c>
      <c r="H17" s="19">
        <f t="shared" si="2"/>
        <v>11046.66667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0" t="s">
        <v>17</v>
      </c>
      <c r="B18" s="22">
        <f t="shared" ref="B18:H18" si="3">B17-B15</f>
        <v>4058.666667</v>
      </c>
      <c r="C18" s="23">
        <f t="shared" si="3"/>
        <v>4114.666667</v>
      </c>
      <c r="D18" s="21">
        <f t="shared" si="3"/>
        <v>4182</v>
      </c>
      <c r="E18" s="21">
        <f t="shared" si="3"/>
        <v>4248.666667</v>
      </c>
      <c r="F18" s="21">
        <f t="shared" si="3"/>
        <v>4358.666667</v>
      </c>
      <c r="G18" s="21">
        <f t="shared" si="3"/>
        <v>4466.666667</v>
      </c>
      <c r="H18" s="22">
        <f t="shared" si="3"/>
        <v>4718.666667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5" t="s">
        <v>44</v>
      </c>
      <c r="B19" s="26">
        <f t="shared" ref="B19:H19" si="4">B17*0.0116</f>
        <v>109.0013333</v>
      </c>
      <c r="C19" s="26">
        <f t="shared" si="4"/>
        <v>110.6253333</v>
      </c>
      <c r="D19" s="26">
        <f t="shared" si="4"/>
        <v>112.578</v>
      </c>
      <c r="E19" s="26">
        <f t="shared" si="4"/>
        <v>114.5113333</v>
      </c>
      <c r="F19" s="26">
        <f t="shared" si="4"/>
        <v>117.7013333</v>
      </c>
      <c r="G19" s="26">
        <f t="shared" si="4"/>
        <v>120.8333333</v>
      </c>
      <c r="H19" s="27">
        <f t="shared" si="4"/>
        <v>128.1413333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2.5" customHeight="1">
      <c r="A20" s="20" t="s">
        <v>30</v>
      </c>
      <c r="B20" s="22">
        <f>'The Broadmoor - Peak Furnace Pr'!B16+B17</f>
        <v>16405</v>
      </c>
      <c r="C20" s="23">
        <f>'The Broadmoor - Peak Furnace Pr'!C16+C17</f>
        <v>17143.33333</v>
      </c>
      <c r="D20" s="21">
        <f>'The Broadmoor - Peak Furnace Pr'!D16+D17</f>
        <v>17206.66667</v>
      </c>
      <c r="E20" s="21">
        <f>'The Broadmoor - Peak Furnace Pr'!E16+E17</f>
        <v>17523.33333</v>
      </c>
      <c r="F20" s="21">
        <f>'The Broadmoor - Peak Furnace Pr'!F16+F17</f>
        <v>17798.33333</v>
      </c>
      <c r="G20" s="21">
        <f>'The Broadmoor - Peak Furnace Pr'!G16+G17</f>
        <v>19006.66667</v>
      </c>
      <c r="H20" s="22">
        <f>'The Broadmoor - Peak Furnace Pr'!H16+H17</f>
        <v>19636.66667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5" t="s">
        <v>31</v>
      </c>
      <c r="B21" s="27">
        <f>'The Broadmoor - Peak Furnace Pr'!B18+B19</f>
        <v>190.298</v>
      </c>
      <c r="C21" s="33">
        <f>'The Broadmoor - Peak Furnace Pr'!C18+C19</f>
        <v>198.8626667</v>
      </c>
      <c r="D21" s="26">
        <f>'The Broadmoor - Peak Furnace Pr'!D18+D19</f>
        <v>199.5973333</v>
      </c>
      <c r="E21" s="26">
        <f>'The Broadmoor - Peak Furnace Pr'!E18+E19</f>
        <v>203.2706667</v>
      </c>
      <c r="F21" s="26">
        <f>'The Broadmoor - Peak Furnace Pr'!F18+F19</f>
        <v>206.4606667</v>
      </c>
      <c r="G21" s="26">
        <f>'The Broadmoor - Peak Furnace Pr'!G18+G19</f>
        <v>220.4773333</v>
      </c>
      <c r="H21" s="27">
        <f>'The Broadmoor - Peak Furnace Pr'!H18+H19</f>
        <v>227.7853333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54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3" t="s">
        <v>55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9.5" customHeight="1">
      <c r="A3" s="6"/>
      <c r="B3" s="42"/>
      <c r="C3" s="42"/>
      <c r="D3" s="42"/>
      <c r="E3" s="42"/>
      <c r="F3" s="42"/>
      <c r="G3" s="4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8.0" customHeight="1">
      <c r="A4" s="8"/>
      <c r="B4" s="9" t="s">
        <v>4</v>
      </c>
      <c r="C4" s="9" t="s">
        <v>5</v>
      </c>
      <c r="D4" s="9" t="s">
        <v>6</v>
      </c>
      <c r="E4" s="9" t="s">
        <v>6</v>
      </c>
      <c r="F4" s="9" t="s">
        <v>7</v>
      </c>
      <c r="G4" s="9" t="s">
        <v>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8.0" customHeight="1">
      <c r="A5" s="10" t="s">
        <v>8</v>
      </c>
      <c r="B5" s="11">
        <v>1897.0</v>
      </c>
      <c r="C5" s="11">
        <v>2180.0</v>
      </c>
      <c r="D5" s="11">
        <v>2385.0</v>
      </c>
      <c r="E5" s="11">
        <v>2385.0</v>
      </c>
      <c r="F5" s="11">
        <v>2556.0</v>
      </c>
      <c r="G5" s="11">
        <v>2556.0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8.0" customHeight="1">
      <c r="A6" s="10" t="s">
        <v>9</v>
      </c>
      <c r="B6" s="12">
        <v>515.0</v>
      </c>
      <c r="C6" s="12">
        <v>515.0</v>
      </c>
      <c r="D6" s="12">
        <v>515.0</v>
      </c>
      <c r="E6" s="12">
        <v>515.0</v>
      </c>
      <c r="F6" s="12">
        <v>515.0</v>
      </c>
      <c r="G6" s="12">
        <v>515.0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0" t="s">
        <v>10</v>
      </c>
      <c r="B7" s="11">
        <v>400.0</v>
      </c>
      <c r="C7" s="11">
        <v>400.0</v>
      </c>
      <c r="D7" s="11">
        <v>400.0</v>
      </c>
      <c r="E7" s="11">
        <v>400.0</v>
      </c>
      <c r="F7" s="11">
        <v>400.0</v>
      </c>
      <c r="G7" s="11">
        <v>400.0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8.0" customHeight="1">
      <c r="A8" s="10" t="s">
        <v>56</v>
      </c>
      <c r="B8" s="12">
        <v>400.0</v>
      </c>
      <c r="C8" s="12">
        <v>400.0</v>
      </c>
      <c r="D8" s="12">
        <v>400.0</v>
      </c>
      <c r="E8" s="12">
        <v>400.0</v>
      </c>
      <c r="F8" s="12">
        <v>400.0</v>
      </c>
      <c r="G8" s="12">
        <v>400.0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8.0" customHeight="1">
      <c r="A9" s="10" t="s">
        <v>11</v>
      </c>
      <c r="B9" s="11">
        <v>100.0</v>
      </c>
      <c r="C9" s="11">
        <v>100.0</v>
      </c>
      <c r="D9" s="11">
        <v>100.0</v>
      </c>
      <c r="E9" s="11">
        <v>100.0</v>
      </c>
      <c r="F9" s="11">
        <v>100.0</v>
      </c>
      <c r="G9" s="11">
        <v>100.0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12</v>
      </c>
      <c r="B10" s="12">
        <v>800.0</v>
      </c>
      <c r="C10" s="12">
        <v>800.0</v>
      </c>
      <c r="D10" s="12">
        <v>800.0</v>
      </c>
      <c r="E10" s="12">
        <v>800.0</v>
      </c>
      <c r="F10" s="12">
        <v>800.0</v>
      </c>
      <c r="G10" s="12">
        <v>800.0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0" t="s">
        <v>13</v>
      </c>
      <c r="B11" s="11">
        <v>300.0</v>
      </c>
      <c r="C11" s="11">
        <v>300.0</v>
      </c>
      <c r="D11" s="11">
        <v>300.0</v>
      </c>
      <c r="E11" s="11">
        <v>300.0</v>
      </c>
      <c r="F11" s="11">
        <v>300.0</v>
      </c>
      <c r="G11" s="11">
        <v>300.0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8.0" customHeight="1">
      <c r="A12" s="10" t="s">
        <v>14</v>
      </c>
      <c r="B12" s="12">
        <v>275.0</v>
      </c>
      <c r="C12" s="12">
        <v>275.0</v>
      </c>
      <c r="D12" s="12">
        <v>275.0</v>
      </c>
      <c r="E12" s="12">
        <v>275.0</v>
      </c>
      <c r="F12" s="12">
        <v>275.0</v>
      </c>
      <c r="G12" s="12">
        <v>275.0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8.0" customHeight="1">
      <c r="A13" s="13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15" t="s">
        <v>57</v>
      </c>
      <c r="B14" s="32">
        <f t="shared" ref="B14:G14" si="1">SUM(B5:B12)</f>
        <v>4687</v>
      </c>
      <c r="C14" s="32">
        <f t="shared" si="1"/>
        <v>4970</v>
      </c>
      <c r="D14" s="32">
        <f t="shared" si="1"/>
        <v>5175</v>
      </c>
      <c r="E14" s="32">
        <f t="shared" si="1"/>
        <v>5175</v>
      </c>
      <c r="F14" s="32">
        <f t="shared" si="1"/>
        <v>5346</v>
      </c>
      <c r="G14" s="32">
        <f t="shared" si="1"/>
        <v>5346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0" customHeight="1">
      <c r="A15" s="17" t="s">
        <v>16</v>
      </c>
      <c r="B15" s="19">
        <f t="shared" ref="B15:G15" si="2">(B14/0.65)+500</f>
        <v>7710.769231</v>
      </c>
      <c r="C15" s="40">
        <f t="shared" si="2"/>
        <v>8146.153846</v>
      </c>
      <c r="D15" s="18">
        <f t="shared" si="2"/>
        <v>8461.538462</v>
      </c>
      <c r="E15" s="18">
        <f t="shared" si="2"/>
        <v>8461.538462</v>
      </c>
      <c r="F15" s="19">
        <f t="shared" si="2"/>
        <v>8724.615385</v>
      </c>
      <c r="G15" s="43">
        <f t="shared" si="2"/>
        <v>8724.615385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0" t="s">
        <v>17</v>
      </c>
      <c r="B16" s="22">
        <f t="shared" ref="B16:G16" si="3">B15-B14</f>
        <v>3023.769231</v>
      </c>
      <c r="C16" s="23">
        <f t="shared" si="3"/>
        <v>3176.153846</v>
      </c>
      <c r="D16" s="21">
        <f t="shared" si="3"/>
        <v>3286.538462</v>
      </c>
      <c r="E16" s="21">
        <f t="shared" si="3"/>
        <v>3286.538462</v>
      </c>
      <c r="F16" s="21">
        <f t="shared" si="3"/>
        <v>3378.615385</v>
      </c>
      <c r="G16" s="22">
        <f t="shared" si="3"/>
        <v>3378.615385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5" t="s">
        <v>44</v>
      </c>
      <c r="B17" s="26">
        <f t="shared" ref="B17:G17" si="4">B15*0.0116</f>
        <v>89.44492308</v>
      </c>
      <c r="C17" s="26">
        <f t="shared" si="4"/>
        <v>94.49538462</v>
      </c>
      <c r="D17" s="26">
        <f t="shared" si="4"/>
        <v>98.15384615</v>
      </c>
      <c r="E17" s="26">
        <f t="shared" si="4"/>
        <v>98.15384615</v>
      </c>
      <c r="F17" s="26">
        <f t="shared" si="4"/>
        <v>101.2055385</v>
      </c>
      <c r="G17" s="27">
        <f t="shared" si="4"/>
        <v>101.2055385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G1"/>
    <mergeCell ref="A2:G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58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0.25" customHeight="1">
      <c r="A2" s="3" t="s">
        <v>59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8.75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7.25" customHeight="1">
      <c r="A4" s="8"/>
      <c r="B4" s="9" t="s">
        <v>22</v>
      </c>
      <c r="C4" s="9" t="s">
        <v>60</v>
      </c>
      <c r="D4" s="9" t="s">
        <v>24</v>
      </c>
      <c r="E4" s="9" t="s">
        <v>61</v>
      </c>
      <c r="F4" s="9" t="s">
        <v>26</v>
      </c>
      <c r="G4" s="9" t="s">
        <v>27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7.25" customHeight="1">
      <c r="A5" s="10" t="s">
        <v>8</v>
      </c>
      <c r="B5" s="11">
        <v>2407.0</v>
      </c>
      <c r="C5" s="11">
        <v>3439.0</v>
      </c>
      <c r="D5" s="11">
        <v>2886.0</v>
      </c>
      <c r="E5" s="11">
        <v>3439.0</v>
      </c>
      <c r="F5" s="11">
        <v>3439.0</v>
      </c>
      <c r="G5" s="11">
        <v>3983.0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10" t="s">
        <v>28</v>
      </c>
      <c r="B6" s="12">
        <v>550.0</v>
      </c>
      <c r="C6" s="12">
        <v>550.0</v>
      </c>
      <c r="D6" s="12">
        <v>550.0</v>
      </c>
      <c r="E6" s="12">
        <v>550.0</v>
      </c>
      <c r="F6" s="12">
        <v>550.0</v>
      </c>
      <c r="G6" s="12">
        <v>550.0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0" t="s">
        <v>9</v>
      </c>
      <c r="B7" s="11">
        <v>515.0</v>
      </c>
      <c r="C7" s="11">
        <v>515.0</v>
      </c>
      <c r="D7" s="11">
        <v>515.0</v>
      </c>
      <c r="E7" s="11">
        <v>515.0</v>
      </c>
      <c r="F7" s="11">
        <v>515.0</v>
      </c>
      <c r="G7" s="11">
        <v>515.0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0" t="s">
        <v>10</v>
      </c>
      <c r="B8" s="12">
        <v>1000.0</v>
      </c>
      <c r="C8" s="12">
        <v>1000.0</v>
      </c>
      <c r="D8" s="12">
        <v>1000.0</v>
      </c>
      <c r="E8" s="12">
        <v>1000.0</v>
      </c>
      <c r="F8" s="12">
        <v>1000.0</v>
      </c>
      <c r="G8" s="12">
        <v>1000.0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10" t="s">
        <v>56</v>
      </c>
      <c r="B9" s="11">
        <v>400.0</v>
      </c>
      <c r="C9" s="11">
        <v>400.0</v>
      </c>
      <c r="D9" s="11">
        <v>400.0</v>
      </c>
      <c r="E9" s="11">
        <v>400.0</v>
      </c>
      <c r="F9" s="11">
        <v>400.0</v>
      </c>
      <c r="G9" s="11">
        <v>400.0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10" t="s">
        <v>11</v>
      </c>
      <c r="B10" s="12">
        <v>100.0</v>
      </c>
      <c r="C10" s="12">
        <v>100.0</v>
      </c>
      <c r="D10" s="12">
        <v>100.0</v>
      </c>
      <c r="E10" s="12">
        <v>100.0</v>
      </c>
      <c r="F10" s="12">
        <v>100.0</v>
      </c>
      <c r="G10" s="12">
        <v>100.0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0" t="s">
        <v>12</v>
      </c>
      <c r="B11" s="11">
        <v>900.0</v>
      </c>
      <c r="C11" s="11">
        <v>900.0</v>
      </c>
      <c r="D11" s="11">
        <v>900.0</v>
      </c>
      <c r="E11" s="11">
        <v>900.0</v>
      </c>
      <c r="F11" s="11">
        <v>900.0</v>
      </c>
      <c r="G11" s="11">
        <v>900.0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9" t="s">
        <v>13</v>
      </c>
      <c r="B12" s="44">
        <v>400.0</v>
      </c>
      <c r="C12" s="12">
        <v>400.0</v>
      </c>
      <c r="D12" s="12">
        <v>400.0</v>
      </c>
      <c r="E12" s="12">
        <v>400.0</v>
      </c>
      <c r="F12" s="12">
        <v>400.0</v>
      </c>
      <c r="G12" s="12">
        <v>400.0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7.25" customHeight="1">
      <c r="A13" s="10" t="s">
        <v>14</v>
      </c>
      <c r="B13" s="11">
        <v>275.0</v>
      </c>
      <c r="C13" s="11">
        <v>275.0</v>
      </c>
      <c r="D13" s="11">
        <v>275.0</v>
      </c>
      <c r="E13" s="11">
        <v>275.0</v>
      </c>
      <c r="F13" s="11">
        <v>275.0</v>
      </c>
      <c r="G13" s="11">
        <v>275.0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3"/>
      <c r="B14" s="14"/>
      <c r="C14" s="14"/>
      <c r="D14" s="14"/>
      <c r="E14" s="14"/>
      <c r="F14" s="14"/>
      <c r="G14" s="14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8.75" customHeight="1">
      <c r="A15" s="15" t="s">
        <v>62</v>
      </c>
      <c r="B15" s="16">
        <f t="shared" ref="B15:G15" si="1">SUM(B5:B13)</f>
        <v>6547</v>
      </c>
      <c r="C15" s="16">
        <f t="shared" si="1"/>
        <v>7579</v>
      </c>
      <c r="D15" s="16">
        <f t="shared" si="1"/>
        <v>7026</v>
      </c>
      <c r="E15" s="16">
        <f t="shared" si="1"/>
        <v>7579</v>
      </c>
      <c r="F15" s="16">
        <f t="shared" si="1"/>
        <v>7579</v>
      </c>
      <c r="G15" s="16">
        <f t="shared" si="1"/>
        <v>8123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0.25" customHeight="1">
      <c r="A16" s="17" t="s">
        <v>16</v>
      </c>
      <c r="B16" s="19">
        <f t="shared" ref="B16:G16" si="2">(B15/0.65)+500</f>
        <v>10572.30769</v>
      </c>
      <c r="C16" s="40">
        <f t="shared" si="2"/>
        <v>12160</v>
      </c>
      <c r="D16" s="18">
        <f t="shared" si="2"/>
        <v>11309.23077</v>
      </c>
      <c r="E16" s="18">
        <f t="shared" si="2"/>
        <v>12160</v>
      </c>
      <c r="F16" s="19">
        <f t="shared" si="2"/>
        <v>12160</v>
      </c>
      <c r="G16" s="43">
        <f t="shared" si="2"/>
        <v>12996.92308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0" t="s">
        <v>17</v>
      </c>
      <c r="B17" s="21">
        <f t="shared" ref="B17:G17" si="3">B16-B15</f>
        <v>4025.307692</v>
      </c>
      <c r="C17" s="21">
        <f t="shared" si="3"/>
        <v>4581</v>
      </c>
      <c r="D17" s="21">
        <f t="shared" si="3"/>
        <v>4283.230769</v>
      </c>
      <c r="E17" s="22">
        <f t="shared" si="3"/>
        <v>4581</v>
      </c>
      <c r="F17" s="23">
        <f t="shared" si="3"/>
        <v>4581</v>
      </c>
      <c r="G17" s="22">
        <f t="shared" si="3"/>
        <v>4873.923077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5" t="s">
        <v>44</v>
      </c>
      <c r="B18" s="26">
        <f t="shared" ref="B18:G18" si="4">B16*0.0116</f>
        <v>122.6387692</v>
      </c>
      <c r="C18" s="26">
        <f t="shared" si="4"/>
        <v>141.056</v>
      </c>
      <c r="D18" s="26">
        <f t="shared" si="4"/>
        <v>131.1870769</v>
      </c>
      <c r="E18" s="26">
        <f t="shared" si="4"/>
        <v>141.056</v>
      </c>
      <c r="F18" s="26">
        <f t="shared" si="4"/>
        <v>141.056</v>
      </c>
      <c r="G18" s="27">
        <f t="shared" si="4"/>
        <v>150.7643077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0.25" customHeight="1">
      <c r="A19" s="20" t="s">
        <v>30</v>
      </c>
      <c r="B19" s="22">
        <f>'The Penrose Hybrid Heat System '!B15+B16</f>
        <v>18283.07692</v>
      </c>
      <c r="C19" s="23">
        <f>'The Penrose Hybrid Heat System '!C15+C16</f>
        <v>20306.15385</v>
      </c>
      <c r="D19" s="21">
        <f>'The Penrose Hybrid Heat System '!D15+D16</f>
        <v>19770.76923</v>
      </c>
      <c r="E19" s="21">
        <f>'The Penrose Hybrid Heat System '!E15+E16</f>
        <v>20621.53846</v>
      </c>
      <c r="F19" s="22">
        <f>'The Penrose Hybrid Heat System '!F15+F16</f>
        <v>20884.61538</v>
      </c>
      <c r="G19" s="24">
        <f>'The Penrose Hybrid Heat System '!G15+G16</f>
        <v>21721.53846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5" t="s">
        <v>31</v>
      </c>
      <c r="B20" s="27">
        <f>'The Penrose Hybrid Heat System '!B17+B18</f>
        <v>212.0836923</v>
      </c>
      <c r="C20" s="33">
        <f>'The Penrose Hybrid Heat System '!C17+C18</f>
        <v>235.5513846</v>
      </c>
      <c r="D20" s="26">
        <f>'The Penrose Hybrid Heat System '!D17+D18</f>
        <v>229.3409231</v>
      </c>
      <c r="E20" s="26">
        <f>'The Penrose Hybrid Heat System '!E17+E18</f>
        <v>239.2098462</v>
      </c>
      <c r="F20" s="26">
        <f>'The Penrose Hybrid Heat System '!F17+F18</f>
        <v>242.2615385</v>
      </c>
      <c r="G20" s="27">
        <f>'The Penrose Hybrid Heat System '!G17+G18</f>
        <v>251.9698462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G1"/>
    <mergeCell ref="A2:G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63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45" t="s">
        <v>55</v>
      </c>
      <c r="B2" s="46"/>
      <c r="C2" s="46"/>
      <c r="D2" s="46"/>
      <c r="E2" s="46"/>
      <c r="F2" s="46"/>
      <c r="G2" s="47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9.5" customHeight="1">
      <c r="A3" s="48"/>
      <c r="B3" s="49" t="s">
        <v>64</v>
      </c>
      <c r="C3" s="49" t="s">
        <v>64</v>
      </c>
      <c r="D3" s="49" t="s">
        <v>64</v>
      </c>
      <c r="E3" s="49" t="s">
        <v>64</v>
      </c>
      <c r="F3" s="7" t="s">
        <v>64</v>
      </c>
      <c r="G3" s="49" t="s">
        <v>64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8.0" customHeight="1">
      <c r="A4" s="8"/>
      <c r="B4" s="9" t="s">
        <v>4</v>
      </c>
      <c r="C4" s="9" t="s">
        <v>65</v>
      </c>
      <c r="D4" s="9" t="s">
        <v>66</v>
      </c>
      <c r="E4" s="9" t="s">
        <v>6</v>
      </c>
      <c r="F4" s="9" t="s">
        <v>67</v>
      </c>
      <c r="G4" s="9" t="s">
        <v>67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8.0" customHeight="1">
      <c r="A5" s="10" t="s">
        <v>8</v>
      </c>
      <c r="B5" s="11">
        <v>2104.01</v>
      </c>
      <c r="C5" s="11">
        <v>2219.28</v>
      </c>
      <c r="D5" s="11">
        <v>2321.85</v>
      </c>
      <c r="E5" s="11">
        <v>2464.54</v>
      </c>
      <c r="F5" s="11">
        <v>2583.12</v>
      </c>
      <c r="G5" s="11">
        <v>2583.12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8.0" customHeight="1">
      <c r="A6" s="10" t="s">
        <v>9</v>
      </c>
      <c r="B6" s="12">
        <v>515.0</v>
      </c>
      <c r="C6" s="12">
        <v>515.0</v>
      </c>
      <c r="D6" s="12">
        <v>515.0</v>
      </c>
      <c r="E6" s="12">
        <v>515.0</v>
      </c>
      <c r="F6" s="12">
        <v>515.0</v>
      </c>
      <c r="G6" s="12">
        <v>515.0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8.0" customHeight="1">
      <c r="A7" s="10" t="s">
        <v>10</v>
      </c>
      <c r="B7" s="11">
        <v>400.0</v>
      </c>
      <c r="C7" s="11">
        <v>400.0</v>
      </c>
      <c r="D7" s="11">
        <v>400.0</v>
      </c>
      <c r="E7" s="11">
        <v>400.0</v>
      </c>
      <c r="F7" s="11">
        <v>400.0</v>
      </c>
      <c r="G7" s="11">
        <v>400.0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8.0" customHeight="1">
      <c r="A8" s="10" t="s">
        <v>56</v>
      </c>
      <c r="B8" s="12">
        <v>400.0</v>
      </c>
      <c r="C8" s="12">
        <v>400.0</v>
      </c>
      <c r="D8" s="12">
        <v>400.0</v>
      </c>
      <c r="E8" s="12">
        <v>400.0</v>
      </c>
      <c r="F8" s="12">
        <v>400.0</v>
      </c>
      <c r="G8" s="12">
        <v>400.0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8.0" customHeight="1">
      <c r="A9" s="10" t="s">
        <v>68</v>
      </c>
      <c r="B9" s="11">
        <v>750.0</v>
      </c>
      <c r="C9" s="11">
        <v>750.0</v>
      </c>
      <c r="D9" s="11">
        <v>750.0</v>
      </c>
      <c r="E9" s="11">
        <v>750.0</v>
      </c>
      <c r="F9" s="11">
        <v>750.0</v>
      </c>
      <c r="G9" s="11">
        <v>750.0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8.0" customHeight="1">
      <c r="A10" s="29" t="s">
        <v>11</v>
      </c>
      <c r="B10" s="44">
        <v>100.0</v>
      </c>
      <c r="C10" s="12">
        <v>100.0</v>
      </c>
      <c r="D10" s="12">
        <v>100.0</v>
      </c>
      <c r="E10" s="12">
        <v>100.0</v>
      </c>
      <c r="F10" s="12">
        <v>100.0</v>
      </c>
      <c r="G10" s="12">
        <v>100.0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0" t="s">
        <v>12</v>
      </c>
      <c r="B11" s="11">
        <v>800.0</v>
      </c>
      <c r="C11" s="11">
        <v>800.0</v>
      </c>
      <c r="D11" s="11">
        <v>800.0</v>
      </c>
      <c r="E11" s="11">
        <v>800.0</v>
      </c>
      <c r="F11" s="11">
        <v>800.0</v>
      </c>
      <c r="G11" s="11">
        <v>800.0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0" t="s">
        <v>13</v>
      </c>
      <c r="B12" s="12">
        <v>300.0</v>
      </c>
      <c r="C12" s="12">
        <v>300.0</v>
      </c>
      <c r="D12" s="12">
        <v>300.0</v>
      </c>
      <c r="E12" s="12">
        <v>300.0</v>
      </c>
      <c r="F12" s="12">
        <v>300.0</v>
      </c>
      <c r="G12" s="12">
        <v>300.0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8.75" customHeight="1">
      <c r="A13" s="10" t="s">
        <v>14</v>
      </c>
      <c r="B13" s="11">
        <v>400.0</v>
      </c>
      <c r="C13" s="11">
        <v>400.0</v>
      </c>
      <c r="D13" s="11">
        <v>400.0</v>
      </c>
      <c r="E13" s="11">
        <v>400.0</v>
      </c>
      <c r="F13" s="11">
        <v>400.0</v>
      </c>
      <c r="G13" s="11">
        <v>400.0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8.0" customHeight="1">
      <c r="A14" s="13"/>
      <c r="B14" s="14"/>
      <c r="C14" s="14"/>
      <c r="D14" s="14"/>
      <c r="E14" s="14"/>
      <c r="F14" s="14"/>
      <c r="G14" s="14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9.5" customHeight="1">
      <c r="A15" s="15" t="s">
        <v>69</v>
      </c>
      <c r="B15" s="16">
        <f t="shared" ref="B15:G15" si="1">SUM(B5:B13)</f>
        <v>5769.01</v>
      </c>
      <c r="C15" s="16">
        <f t="shared" si="1"/>
        <v>5884.28</v>
      </c>
      <c r="D15" s="16">
        <f t="shared" si="1"/>
        <v>5986.85</v>
      </c>
      <c r="E15" s="16">
        <f t="shared" si="1"/>
        <v>6129.54</v>
      </c>
      <c r="F15" s="16">
        <f t="shared" si="1"/>
        <v>6248.12</v>
      </c>
      <c r="G15" s="16">
        <f t="shared" si="1"/>
        <v>6248.12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0" customHeight="1">
      <c r="A16" s="17" t="s">
        <v>16</v>
      </c>
      <c r="B16" s="19">
        <f t="shared" ref="B16:G16" si="2">(B15/0.65)+500</f>
        <v>9375.4</v>
      </c>
      <c r="C16" s="40">
        <f t="shared" si="2"/>
        <v>9552.738462</v>
      </c>
      <c r="D16" s="18">
        <f t="shared" si="2"/>
        <v>9710.538462</v>
      </c>
      <c r="E16" s="18">
        <f t="shared" si="2"/>
        <v>9930.061538</v>
      </c>
      <c r="F16" s="19">
        <f t="shared" si="2"/>
        <v>10112.49231</v>
      </c>
      <c r="G16" s="43">
        <f t="shared" si="2"/>
        <v>10112.49231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0" customHeight="1">
      <c r="A17" s="20" t="s">
        <v>17</v>
      </c>
      <c r="B17" s="22">
        <f t="shared" ref="B17:G17" si="3">B16-B15</f>
        <v>3606.39</v>
      </c>
      <c r="C17" s="23">
        <f t="shared" si="3"/>
        <v>3668.458462</v>
      </c>
      <c r="D17" s="21">
        <f t="shared" si="3"/>
        <v>3723.688462</v>
      </c>
      <c r="E17" s="21">
        <f t="shared" si="3"/>
        <v>3800.521538</v>
      </c>
      <c r="F17" s="21">
        <f t="shared" si="3"/>
        <v>3864.372308</v>
      </c>
      <c r="G17" s="22">
        <f t="shared" si="3"/>
        <v>3864.372308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5" t="s">
        <v>44</v>
      </c>
      <c r="B18" s="26">
        <f t="shared" ref="B18:G18" si="4">B16*0.0116</f>
        <v>108.75464</v>
      </c>
      <c r="C18" s="26">
        <f t="shared" si="4"/>
        <v>110.8117662</v>
      </c>
      <c r="D18" s="26">
        <f t="shared" si="4"/>
        <v>112.6422462</v>
      </c>
      <c r="E18" s="26">
        <f t="shared" si="4"/>
        <v>115.1887138</v>
      </c>
      <c r="F18" s="27">
        <f t="shared" si="4"/>
        <v>117.3049108</v>
      </c>
      <c r="G18" s="28">
        <f t="shared" si="4"/>
        <v>117.3049108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G1"/>
    <mergeCell ref="A2:G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70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0.25" customHeight="1">
      <c r="A2" s="3" t="s">
        <v>71</v>
      </c>
      <c r="B2" s="4"/>
      <c r="C2" s="4"/>
      <c r="D2" s="4"/>
      <c r="E2" s="4"/>
      <c r="F2" s="4"/>
      <c r="G2" s="5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8.75" customHeight="1">
      <c r="A3" s="6"/>
      <c r="B3" s="7" t="s">
        <v>64</v>
      </c>
      <c r="C3" s="7" t="s">
        <v>64</v>
      </c>
      <c r="D3" s="7" t="s">
        <v>64</v>
      </c>
      <c r="E3" s="7" t="s">
        <v>64</v>
      </c>
      <c r="F3" s="7" t="s">
        <v>64</v>
      </c>
      <c r="G3" s="7" t="s">
        <v>64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7.25" customHeight="1">
      <c r="A4" s="8"/>
      <c r="B4" s="9" t="s">
        <v>22</v>
      </c>
      <c r="C4" s="9" t="s">
        <v>60</v>
      </c>
      <c r="D4" s="9" t="s">
        <v>24</v>
      </c>
      <c r="E4" s="9" t="s">
        <v>61</v>
      </c>
      <c r="F4" s="9" t="s">
        <v>26</v>
      </c>
      <c r="G4" s="9" t="s">
        <v>27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7.25" customHeight="1">
      <c r="A5" s="10" t="s">
        <v>8</v>
      </c>
      <c r="B5" s="11">
        <v>3785.41</v>
      </c>
      <c r="C5" s="11">
        <v>4121.87</v>
      </c>
      <c r="D5" s="11">
        <v>4121.87</v>
      </c>
      <c r="E5" s="11">
        <v>4540.53</v>
      </c>
      <c r="F5" s="11">
        <v>4540.53</v>
      </c>
      <c r="G5" s="11">
        <v>5003.87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7.25" customHeight="1">
      <c r="A6" s="10" t="s">
        <v>28</v>
      </c>
      <c r="B6" s="12">
        <v>550.0</v>
      </c>
      <c r="C6" s="12">
        <v>550.0</v>
      </c>
      <c r="D6" s="12">
        <v>550.0</v>
      </c>
      <c r="E6" s="12">
        <v>550.0</v>
      </c>
      <c r="F6" s="12">
        <v>550.0</v>
      </c>
      <c r="G6" s="12">
        <v>550.0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7.25" customHeight="1">
      <c r="A7" s="10" t="s">
        <v>9</v>
      </c>
      <c r="B7" s="11">
        <v>515.0</v>
      </c>
      <c r="C7" s="11">
        <v>515.0</v>
      </c>
      <c r="D7" s="11">
        <v>515.0</v>
      </c>
      <c r="E7" s="11">
        <v>515.0</v>
      </c>
      <c r="F7" s="11">
        <v>515.0</v>
      </c>
      <c r="G7" s="11">
        <v>515.0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7.25" customHeight="1">
      <c r="A8" s="10" t="s">
        <v>10</v>
      </c>
      <c r="B8" s="12">
        <v>1000.0</v>
      </c>
      <c r="C8" s="12">
        <v>1000.0</v>
      </c>
      <c r="D8" s="12">
        <v>1000.0</v>
      </c>
      <c r="E8" s="12">
        <v>1000.0</v>
      </c>
      <c r="F8" s="12">
        <v>1000.0</v>
      </c>
      <c r="G8" s="12">
        <v>1000.0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7.25" customHeight="1">
      <c r="A9" s="29" t="s">
        <v>56</v>
      </c>
      <c r="B9" s="30">
        <v>400.0</v>
      </c>
      <c r="C9" s="11">
        <v>400.0</v>
      </c>
      <c r="D9" s="11">
        <v>400.0</v>
      </c>
      <c r="E9" s="11">
        <v>400.0</v>
      </c>
      <c r="F9" s="11">
        <v>400.0</v>
      </c>
      <c r="G9" s="11">
        <v>400.0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7.25" customHeight="1">
      <c r="A10" s="29" t="s">
        <v>68</v>
      </c>
      <c r="B10" s="44">
        <v>750.0</v>
      </c>
      <c r="C10" s="12">
        <v>750.0</v>
      </c>
      <c r="D10" s="12">
        <v>750.0</v>
      </c>
      <c r="E10" s="12">
        <v>750.0</v>
      </c>
      <c r="F10" s="12">
        <v>750.0</v>
      </c>
      <c r="G10" s="12">
        <v>750.0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7.25" customHeight="1">
      <c r="A11" s="10" t="s">
        <v>11</v>
      </c>
      <c r="B11" s="11">
        <v>100.0</v>
      </c>
      <c r="C11" s="11">
        <v>100.0</v>
      </c>
      <c r="D11" s="11">
        <v>100.0</v>
      </c>
      <c r="E11" s="11">
        <v>100.0</v>
      </c>
      <c r="F11" s="11">
        <v>100.0</v>
      </c>
      <c r="G11" s="11">
        <v>100.0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0" t="s">
        <v>12</v>
      </c>
      <c r="B12" s="12">
        <v>1000.0</v>
      </c>
      <c r="C12" s="12">
        <v>1000.0</v>
      </c>
      <c r="D12" s="12">
        <v>1000.0</v>
      </c>
      <c r="E12" s="12">
        <v>1000.0</v>
      </c>
      <c r="F12" s="12">
        <v>1000.0</v>
      </c>
      <c r="G12" s="12">
        <v>1000.0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9" t="s">
        <v>13</v>
      </c>
      <c r="B13" s="30">
        <v>600.0</v>
      </c>
      <c r="C13" s="11">
        <v>600.0</v>
      </c>
      <c r="D13" s="11">
        <v>600.0</v>
      </c>
      <c r="E13" s="11">
        <v>600.0</v>
      </c>
      <c r="F13" s="11">
        <v>600.0</v>
      </c>
      <c r="G13" s="11">
        <v>600.0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7.25" customHeight="1">
      <c r="A14" s="10" t="s">
        <v>14</v>
      </c>
      <c r="B14" s="12">
        <v>400.0</v>
      </c>
      <c r="C14" s="12">
        <v>400.0</v>
      </c>
      <c r="D14" s="12">
        <v>400.0</v>
      </c>
      <c r="E14" s="12">
        <v>400.0</v>
      </c>
      <c r="F14" s="12">
        <v>400.0</v>
      </c>
      <c r="G14" s="12">
        <v>400.0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7.25" customHeight="1">
      <c r="A15" s="13"/>
      <c r="B15" s="31"/>
      <c r="C15" s="31"/>
      <c r="D15" s="31"/>
      <c r="E15" s="31"/>
      <c r="F15" s="31"/>
      <c r="G15" s="31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8.75" customHeight="1">
      <c r="A16" s="15" t="s">
        <v>72</v>
      </c>
      <c r="B16" s="32">
        <f t="shared" ref="B16:G16" si="1">SUM(B5:B14)</f>
        <v>9100.41</v>
      </c>
      <c r="C16" s="32">
        <f t="shared" si="1"/>
        <v>9436.87</v>
      </c>
      <c r="D16" s="32">
        <f t="shared" si="1"/>
        <v>9436.87</v>
      </c>
      <c r="E16" s="32">
        <f t="shared" si="1"/>
        <v>9855.53</v>
      </c>
      <c r="F16" s="32">
        <f t="shared" si="1"/>
        <v>9855.53</v>
      </c>
      <c r="G16" s="32">
        <f t="shared" si="1"/>
        <v>10318.87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0.25" customHeight="1">
      <c r="A17" s="17" t="s">
        <v>16</v>
      </c>
      <c r="B17" s="19">
        <f t="shared" ref="B17:G17" si="2">(B16/0.65)+500</f>
        <v>14500.63077</v>
      </c>
      <c r="C17" s="40">
        <f t="shared" si="2"/>
        <v>15018.26154</v>
      </c>
      <c r="D17" s="18">
        <f t="shared" si="2"/>
        <v>15018.26154</v>
      </c>
      <c r="E17" s="18">
        <f t="shared" si="2"/>
        <v>15662.35385</v>
      </c>
      <c r="F17" s="19">
        <f t="shared" si="2"/>
        <v>15662.35385</v>
      </c>
      <c r="G17" s="43">
        <f t="shared" si="2"/>
        <v>16375.18462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0" t="s">
        <v>17</v>
      </c>
      <c r="B18" s="21">
        <f t="shared" ref="B18:G18" si="3">B17-B16</f>
        <v>5400.220769</v>
      </c>
      <c r="C18" s="21">
        <f t="shared" si="3"/>
        <v>5581.391538</v>
      </c>
      <c r="D18" s="21">
        <f t="shared" si="3"/>
        <v>5581.391538</v>
      </c>
      <c r="E18" s="22">
        <f t="shared" si="3"/>
        <v>5806.823846</v>
      </c>
      <c r="F18" s="23">
        <f t="shared" si="3"/>
        <v>5806.823846</v>
      </c>
      <c r="G18" s="22">
        <f t="shared" si="3"/>
        <v>6056.314615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5" t="s">
        <v>44</v>
      </c>
      <c r="B19" s="26">
        <f t="shared" ref="B19:G19" si="4">B17*0.0116</f>
        <v>168.2073169</v>
      </c>
      <c r="C19" s="26">
        <f t="shared" si="4"/>
        <v>174.2118338</v>
      </c>
      <c r="D19" s="26">
        <f t="shared" si="4"/>
        <v>174.2118338</v>
      </c>
      <c r="E19" s="26">
        <f t="shared" si="4"/>
        <v>181.6833046</v>
      </c>
      <c r="F19" s="26">
        <f t="shared" si="4"/>
        <v>181.6833046</v>
      </c>
      <c r="G19" s="27">
        <f t="shared" si="4"/>
        <v>189.9521415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0.25" customHeight="1">
      <c r="A20" s="20" t="s">
        <v>30</v>
      </c>
      <c r="B20" s="21">
        <f>'The Stanley Hybrid Heat System '!B16+B17</f>
        <v>23876.03077</v>
      </c>
      <c r="C20" s="22">
        <f>'The Stanley Hybrid Heat System '!C16+C17</f>
        <v>24571</v>
      </c>
      <c r="D20" s="23">
        <f>'The Stanley Hybrid Heat System '!D16+D17</f>
        <v>24728.8</v>
      </c>
      <c r="E20" s="21">
        <f>'The Stanley Hybrid Heat System '!E16+E17</f>
        <v>25592.41538</v>
      </c>
      <c r="F20" s="22">
        <f>'The Stanley Hybrid Heat System '!F16+F17</f>
        <v>25774.84615</v>
      </c>
      <c r="G20" s="24">
        <f>'The Stanley Hybrid Heat System '!G16+G17</f>
        <v>26487.67692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25" t="s">
        <v>31</v>
      </c>
      <c r="B21" s="27">
        <f>'The Stanley Hybrid Heat System '!B18+B19</f>
        <v>276.9619569</v>
      </c>
      <c r="C21" s="33">
        <f>'The Stanley Hybrid Heat System '!C18+C19</f>
        <v>285.0236</v>
      </c>
      <c r="D21" s="26">
        <f>'The Stanley Hybrid Heat System '!D18+D19</f>
        <v>286.85408</v>
      </c>
      <c r="E21" s="26">
        <f>'The Stanley Hybrid Heat System '!E18+E19</f>
        <v>296.8720185</v>
      </c>
      <c r="F21" s="26">
        <f>'The Stanley Hybrid Heat System '!F18+F19</f>
        <v>298.9882154</v>
      </c>
      <c r="G21" s="27">
        <f>'The Stanley Hybrid Heat System '!G18+G19</f>
        <v>307.2570523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G1"/>
    <mergeCell ref="A2:G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19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20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21</v>
      </c>
      <c r="C4" s="9" t="s">
        <v>22</v>
      </c>
      <c r="D4" s="9" t="s">
        <v>23</v>
      </c>
      <c r="E4" s="9" t="s">
        <v>24</v>
      </c>
      <c r="F4" s="9" t="s">
        <v>25</v>
      </c>
      <c r="G4" s="9" t="s">
        <v>26</v>
      </c>
      <c r="H4" s="9" t="s">
        <v>27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945.0</v>
      </c>
      <c r="C5" s="11">
        <v>1023.0</v>
      </c>
      <c r="D5" s="11">
        <v>1065.0</v>
      </c>
      <c r="E5" s="11">
        <v>1199.0</v>
      </c>
      <c r="F5" s="11">
        <v>1335.0</v>
      </c>
      <c r="G5" s="11">
        <v>1444.0</v>
      </c>
      <c r="H5" s="11">
        <v>1648.0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28</v>
      </c>
      <c r="B6" s="12">
        <v>500.0</v>
      </c>
      <c r="C6" s="12">
        <v>500.0</v>
      </c>
      <c r="D6" s="12">
        <v>500.0</v>
      </c>
      <c r="E6" s="12">
        <v>500.0</v>
      </c>
      <c r="F6" s="12">
        <v>650.0</v>
      </c>
      <c r="G6" s="12">
        <v>650.0</v>
      </c>
      <c r="H6" s="12">
        <v>650.0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9</v>
      </c>
      <c r="B7" s="11">
        <v>450.0</v>
      </c>
      <c r="C7" s="11">
        <v>450.0</v>
      </c>
      <c r="D7" s="11">
        <v>450.0</v>
      </c>
      <c r="E7" s="11">
        <v>450.0</v>
      </c>
      <c r="F7" s="11">
        <v>450.0</v>
      </c>
      <c r="G7" s="11">
        <v>450.0</v>
      </c>
      <c r="H7" s="11">
        <v>450.0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10</v>
      </c>
      <c r="B8" s="12">
        <v>600.0</v>
      </c>
      <c r="C8" s="12">
        <v>600.0</v>
      </c>
      <c r="D8" s="12">
        <v>600.0</v>
      </c>
      <c r="E8" s="12">
        <v>600.0</v>
      </c>
      <c r="F8" s="12">
        <v>600.0</v>
      </c>
      <c r="G8" s="12">
        <v>600.0</v>
      </c>
      <c r="H8" s="12">
        <v>600.0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9.5" customHeight="1">
      <c r="A9" s="10" t="s">
        <v>11</v>
      </c>
      <c r="B9" s="11">
        <v>80.0</v>
      </c>
      <c r="C9" s="11">
        <v>80.0</v>
      </c>
      <c r="D9" s="11">
        <v>80.0</v>
      </c>
      <c r="E9" s="11">
        <v>80.0</v>
      </c>
      <c r="F9" s="11">
        <v>80.0</v>
      </c>
      <c r="G9" s="11">
        <v>80.0</v>
      </c>
      <c r="H9" s="11">
        <v>80.0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12</v>
      </c>
      <c r="B10" s="12">
        <v>450.0</v>
      </c>
      <c r="C10" s="12">
        <v>450.0</v>
      </c>
      <c r="D10" s="12">
        <v>450.0</v>
      </c>
      <c r="E10" s="12">
        <v>450.0</v>
      </c>
      <c r="F10" s="12">
        <v>450.0</v>
      </c>
      <c r="G10" s="12">
        <v>450.0</v>
      </c>
      <c r="H10" s="12">
        <v>450.0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9" t="s">
        <v>13</v>
      </c>
      <c r="B11" s="30">
        <v>275.0</v>
      </c>
      <c r="C11" s="11">
        <v>275.0</v>
      </c>
      <c r="D11" s="11">
        <v>275.0</v>
      </c>
      <c r="E11" s="11">
        <v>275.0</v>
      </c>
      <c r="F11" s="11">
        <v>275.0</v>
      </c>
      <c r="G11" s="11">
        <v>275.0</v>
      </c>
      <c r="H11" s="11">
        <v>275.0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0" t="s">
        <v>14</v>
      </c>
      <c r="B12" s="12">
        <v>200.0</v>
      </c>
      <c r="C12" s="12">
        <v>200.0</v>
      </c>
      <c r="D12" s="12">
        <v>200.0</v>
      </c>
      <c r="E12" s="12">
        <v>200.0</v>
      </c>
      <c r="F12" s="12">
        <v>200.0</v>
      </c>
      <c r="G12" s="12">
        <v>200.0</v>
      </c>
      <c r="H12" s="12">
        <v>200.0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3"/>
      <c r="B13" s="31"/>
      <c r="C13" s="31"/>
      <c r="D13" s="31"/>
      <c r="E13" s="31"/>
      <c r="F13" s="31"/>
      <c r="G13" s="31"/>
      <c r="H13" s="31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0" customHeight="1">
      <c r="A14" s="15" t="s">
        <v>29</v>
      </c>
      <c r="B14" s="32">
        <f t="shared" ref="B14:H14" si="1">SUM(B5:B12)</f>
        <v>3500</v>
      </c>
      <c r="C14" s="32">
        <f t="shared" si="1"/>
        <v>3578</v>
      </c>
      <c r="D14" s="32">
        <f t="shared" si="1"/>
        <v>3620</v>
      </c>
      <c r="E14" s="32">
        <f t="shared" si="1"/>
        <v>3754</v>
      </c>
      <c r="F14" s="32">
        <f t="shared" si="1"/>
        <v>4040</v>
      </c>
      <c r="G14" s="32">
        <f t="shared" si="1"/>
        <v>4149</v>
      </c>
      <c r="H14" s="32">
        <f t="shared" si="1"/>
        <v>4353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2.5" customHeight="1">
      <c r="A15" s="17" t="s">
        <v>16</v>
      </c>
      <c r="B15" s="18">
        <f t="shared" ref="B15:H15" si="2">(B14/0.5)+500</f>
        <v>7500</v>
      </c>
      <c r="C15" s="18">
        <f t="shared" si="2"/>
        <v>7656</v>
      </c>
      <c r="D15" s="18">
        <f t="shared" si="2"/>
        <v>7740</v>
      </c>
      <c r="E15" s="18">
        <f t="shared" si="2"/>
        <v>8008</v>
      </c>
      <c r="F15" s="18">
        <f t="shared" si="2"/>
        <v>8580</v>
      </c>
      <c r="G15" s="18">
        <f t="shared" si="2"/>
        <v>8798</v>
      </c>
      <c r="H15" s="19">
        <f t="shared" si="2"/>
        <v>9206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0" t="s">
        <v>17</v>
      </c>
      <c r="B16" s="22">
        <f t="shared" ref="B16:H16" si="3">B15-B14</f>
        <v>4000</v>
      </c>
      <c r="C16" s="23">
        <f t="shared" si="3"/>
        <v>4078</v>
      </c>
      <c r="D16" s="21">
        <f t="shared" si="3"/>
        <v>4120</v>
      </c>
      <c r="E16" s="21">
        <f t="shared" si="3"/>
        <v>4254</v>
      </c>
      <c r="F16" s="21">
        <f t="shared" si="3"/>
        <v>4540</v>
      </c>
      <c r="G16" s="21">
        <f t="shared" si="3"/>
        <v>4649</v>
      </c>
      <c r="H16" s="22">
        <f t="shared" si="3"/>
        <v>4853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2.5" customHeight="1">
      <c r="A17" s="25" t="s">
        <v>18</v>
      </c>
      <c r="B17" s="26">
        <f t="shared" ref="B17:H17" si="4">B15*0.0198</f>
        <v>148.5</v>
      </c>
      <c r="C17" s="26">
        <f t="shared" si="4"/>
        <v>151.5888</v>
      </c>
      <c r="D17" s="26">
        <f t="shared" si="4"/>
        <v>153.252</v>
      </c>
      <c r="E17" s="26">
        <f t="shared" si="4"/>
        <v>158.5584</v>
      </c>
      <c r="F17" s="26">
        <f t="shared" si="4"/>
        <v>169.884</v>
      </c>
      <c r="G17" s="26">
        <f t="shared" si="4"/>
        <v>174.2004</v>
      </c>
      <c r="H17" s="27">
        <f t="shared" si="4"/>
        <v>182.2788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2.5" customHeight="1">
      <c r="A18" s="20" t="s">
        <v>30</v>
      </c>
      <c r="B18" s="22">
        <f>'The Basics - Peak Furnace Prici'!B14+B15</f>
        <v>13082</v>
      </c>
      <c r="C18" s="23">
        <f>'The Basics - Peak Furnace Prici'!C14+C15</f>
        <v>13392</v>
      </c>
      <c r="D18" s="21">
        <f>'The Basics - Peak Furnace Prici'!D14+D15</f>
        <v>13728</v>
      </c>
      <c r="E18" s="21">
        <f>'The Basics - Peak Furnace Prici'!E14+E15</f>
        <v>14180</v>
      </c>
      <c r="F18" s="21">
        <f>'The Basics - Peak Furnace Prici'!F14+F15</f>
        <v>14752</v>
      </c>
      <c r="G18" s="21">
        <f>'The Basics - Peak Furnace Prici'!G14+G15</f>
        <v>15150</v>
      </c>
      <c r="H18" s="22">
        <f>'The Basics - Peak Furnace Prici'!H14+H15</f>
        <v>15558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5" t="s">
        <v>31</v>
      </c>
      <c r="B19" s="27">
        <f>'The Basics - Peak Furnace Prici'!B16+B17</f>
        <v>259.0236</v>
      </c>
      <c r="C19" s="33">
        <f>'The Basics - Peak Furnace Prici'!C16+C17</f>
        <v>265.1616</v>
      </c>
      <c r="D19" s="26">
        <f>'The Basics - Peak Furnace Prici'!D16+D17</f>
        <v>271.8144</v>
      </c>
      <c r="E19" s="26">
        <f>'The Basics - Peak Furnace Prici'!E16+E17</f>
        <v>280.764</v>
      </c>
      <c r="F19" s="26">
        <f>'The Basics - Peak Furnace Prici'!F16+F17</f>
        <v>292.0896</v>
      </c>
      <c r="G19" s="26">
        <f>'The Basics - Peak Furnace Prici'!G16+G17</f>
        <v>299.97</v>
      </c>
      <c r="H19" s="27">
        <f>'The Basics - Peak Furnace Prici'!H16+H17</f>
        <v>308.0484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32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33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4</v>
      </c>
      <c r="C4" s="9" t="s">
        <v>5</v>
      </c>
      <c r="D4" s="9" t="s">
        <v>5</v>
      </c>
      <c r="E4" s="9" t="s">
        <v>6</v>
      </c>
      <c r="F4" s="9" t="s">
        <v>6</v>
      </c>
      <c r="G4" s="9" t="s">
        <v>6</v>
      </c>
      <c r="H4" s="9" t="s">
        <v>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1139.0</v>
      </c>
      <c r="C5" s="11">
        <v>1232.0</v>
      </c>
      <c r="D5" s="11">
        <v>1232.0</v>
      </c>
      <c r="E5" s="11">
        <v>1306.0</v>
      </c>
      <c r="F5" s="11">
        <v>1306.0</v>
      </c>
      <c r="G5" s="11">
        <v>1306.0</v>
      </c>
      <c r="H5" s="11">
        <v>1306.0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9</v>
      </c>
      <c r="B6" s="12">
        <v>450.0</v>
      </c>
      <c r="C6" s="12">
        <v>450.0</v>
      </c>
      <c r="D6" s="12">
        <v>450.0</v>
      </c>
      <c r="E6" s="12">
        <v>450.0</v>
      </c>
      <c r="F6" s="12">
        <v>450.0</v>
      </c>
      <c r="G6" s="12">
        <v>450.0</v>
      </c>
      <c r="H6" s="12">
        <v>450.0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10</v>
      </c>
      <c r="B7" s="11">
        <v>450.0</v>
      </c>
      <c r="C7" s="11">
        <v>450.0</v>
      </c>
      <c r="D7" s="11">
        <v>450.0</v>
      </c>
      <c r="E7" s="11">
        <v>450.0</v>
      </c>
      <c r="F7" s="11">
        <v>450.0</v>
      </c>
      <c r="G7" s="11">
        <v>450.0</v>
      </c>
      <c r="H7" s="11">
        <v>450.0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11</v>
      </c>
      <c r="B8" s="12">
        <v>80.0</v>
      </c>
      <c r="C8" s="12">
        <v>80.0</v>
      </c>
      <c r="D8" s="12">
        <v>80.0</v>
      </c>
      <c r="E8" s="12">
        <v>80.0</v>
      </c>
      <c r="F8" s="12">
        <v>80.0</v>
      </c>
      <c r="G8" s="12">
        <v>80.0</v>
      </c>
      <c r="H8" s="12">
        <v>80.0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0" t="s">
        <v>12</v>
      </c>
      <c r="B9" s="11">
        <v>450.0</v>
      </c>
      <c r="C9" s="11">
        <v>450.0</v>
      </c>
      <c r="D9" s="11">
        <v>450.0</v>
      </c>
      <c r="E9" s="11">
        <v>450.0</v>
      </c>
      <c r="F9" s="11">
        <v>450.0</v>
      </c>
      <c r="G9" s="11">
        <v>450.0</v>
      </c>
      <c r="H9" s="11">
        <v>450.0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13</v>
      </c>
      <c r="B10" s="12">
        <v>250.0</v>
      </c>
      <c r="C10" s="12">
        <v>250.0</v>
      </c>
      <c r="D10" s="12">
        <v>250.0</v>
      </c>
      <c r="E10" s="12">
        <v>250.0</v>
      </c>
      <c r="F10" s="12">
        <v>250.0</v>
      </c>
      <c r="G10" s="12">
        <v>250.0</v>
      </c>
      <c r="H10" s="12">
        <v>250.0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9.5" customHeight="1">
      <c r="A11" s="10" t="s">
        <v>14</v>
      </c>
      <c r="B11" s="11">
        <v>250.0</v>
      </c>
      <c r="C11" s="11">
        <v>250.0</v>
      </c>
      <c r="D11" s="11">
        <v>250.0</v>
      </c>
      <c r="E11" s="11">
        <v>250.0</v>
      </c>
      <c r="F11" s="11">
        <v>250.0</v>
      </c>
      <c r="G11" s="11">
        <v>250.0</v>
      </c>
      <c r="H11" s="11">
        <v>250.0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3"/>
      <c r="B12" s="14"/>
      <c r="C12" s="14"/>
      <c r="D12" s="14"/>
      <c r="E12" s="14"/>
      <c r="F12" s="14"/>
      <c r="G12" s="14"/>
      <c r="H12" s="1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5" t="s">
        <v>34</v>
      </c>
      <c r="B13" s="34">
        <f t="shared" ref="B13:H13" si="1">SUM(B5:B11)</f>
        <v>3069</v>
      </c>
      <c r="C13" s="34">
        <f t="shared" si="1"/>
        <v>3162</v>
      </c>
      <c r="D13" s="34">
        <f t="shared" si="1"/>
        <v>3162</v>
      </c>
      <c r="E13" s="34">
        <f t="shared" si="1"/>
        <v>3236</v>
      </c>
      <c r="F13" s="34">
        <f t="shared" si="1"/>
        <v>3236</v>
      </c>
      <c r="G13" s="34">
        <f t="shared" si="1"/>
        <v>3236</v>
      </c>
      <c r="H13" s="34">
        <f t="shared" si="1"/>
        <v>3236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0" customHeight="1">
      <c r="A14" s="35"/>
      <c r="B14" s="36"/>
      <c r="C14" s="36"/>
      <c r="D14" s="36"/>
      <c r="E14" s="36"/>
      <c r="F14" s="36"/>
      <c r="G14" s="36"/>
      <c r="H14" s="3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37" t="s">
        <v>16</v>
      </c>
      <c r="B15" s="18">
        <f t="shared" ref="B15:H15" si="2">(B13/0.5)+500</f>
        <v>6638</v>
      </c>
      <c r="C15" s="18">
        <f t="shared" si="2"/>
        <v>6824</v>
      </c>
      <c r="D15" s="18">
        <f t="shared" si="2"/>
        <v>6824</v>
      </c>
      <c r="E15" s="18">
        <f t="shared" si="2"/>
        <v>6972</v>
      </c>
      <c r="F15" s="18">
        <f t="shared" si="2"/>
        <v>6972</v>
      </c>
      <c r="G15" s="18">
        <f t="shared" si="2"/>
        <v>6972</v>
      </c>
      <c r="H15" s="19">
        <f t="shared" si="2"/>
        <v>6972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0" t="s">
        <v>17</v>
      </c>
      <c r="B16" s="22">
        <f t="shared" ref="B16:H16" si="3">B15-B13</f>
        <v>3569</v>
      </c>
      <c r="C16" s="23">
        <f t="shared" si="3"/>
        <v>3662</v>
      </c>
      <c r="D16" s="22">
        <f t="shared" si="3"/>
        <v>3662</v>
      </c>
      <c r="E16" s="23">
        <f t="shared" si="3"/>
        <v>3736</v>
      </c>
      <c r="F16" s="21">
        <f t="shared" si="3"/>
        <v>3736</v>
      </c>
      <c r="G16" s="22">
        <f t="shared" si="3"/>
        <v>3736</v>
      </c>
      <c r="H16" s="24">
        <f t="shared" si="3"/>
        <v>3736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2.5" customHeight="1">
      <c r="A17" s="25" t="s">
        <v>18</v>
      </c>
      <c r="B17" s="27">
        <f t="shared" ref="B17:H17" si="4">B15*0.0198</f>
        <v>131.4324</v>
      </c>
      <c r="C17" s="33">
        <f t="shared" si="4"/>
        <v>135.1152</v>
      </c>
      <c r="D17" s="26">
        <f t="shared" si="4"/>
        <v>135.1152</v>
      </c>
      <c r="E17" s="26">
        <f t="shared" si="4"/>
        <v>138.0456</v>
      </c>
      <c r="F17" s="26">
        <f t="shared" si="4"/>
        <v>138.0456</v>
      </c>
      <c r="G17" s="26">
        <f t="shared" si="4"/>
        <v>138.0456</v>
      </c>
      <c r="H17" s="27">
        <f t="shared" si="4"/>
        <v>138.0456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35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20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21</v>
      </c>
      <c r="C4" s="9" t="s">
        <v>22</v>
      </c>
      <c r="D4" s="9" t="s">
        <v>23</v>
      </c>
      <c r="E4" s="9" t="s">
        <v>24</v>
      </c>
      <c r="F4" s="9" t="s">
        <v>25</v>
      </c>
      <c r="G4" s="9" t="s">
        <v>26</v>
      </c>
      <c r="H4" s="9" t="s">
        <v>27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945.0</v>
      </c>
      <c r="C5" s="11">
        <v>1023.0</v>
      </c>
      <c r="D5" s="11">
        <v>1065.0</v>
      </c>
      <c r="E5" s="11">
        <v>1199.0</v>
      </c>
      <c r="F5" s="11">
        <v>1335.0</v>
      </c>
      <c r="G5" s="11">
        <v>1444.0</v>
      </c>
      <c r="H5" s="11">
        <v>1648.0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28</v>
      </c>
      <c r="B6" s="12">
        <v>500.0</v>
      </c>
      <c r="C6" s="12">
        <v>500.0</v>
      </c>
      <c r="D6" s="12">
        <v>500.0</v>
      </c>
      <c r="E6" s="12">
        <v>500.0</v>
      </c>
      <c r="F6" s="12">
        <v>650.0</v>
      </c>
      <c r="G6" s="12">
        <v>650.0</v>
      </c>
      <c r="H6" s="12">
        <v>650.0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9</v>
      </c>
      <c r="B7" s="11">
        <v>450.0</v>
      </c>
      <c r="C7" s="11">
        <v>450.0</v>
      </c>
      <c r="D7" s="11">
        <v>450.0</v>
      </c>
      <c r="E7" s="11">
        <v>450.0</v>
      </c>
      <c r="F7" s="11">
        <v>450.0</v>
      </c>
      <c r="G7" s="11">
        <v>450.0</v>
      </c>
      <c r="H7" s="11">
        <v>450.0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10</v>
      </c>
      <c r="B8" s="12">
        <v>600.0</v>
      </c>
      <c r="C8" s="12">
        <v>600.0</v>
      </c>
      <c r="D8" s="12">
        <v>600.0</v>
      </c>
      <c r="E8" s="12">
        <v>600.0</v>
      </c>
      <c r="F8" s="12">
        <v>600.0</v>
      </c>
      <c r="G8" s="12">
        <v>600.0</v>
      </c>
      <c r="H8" s="12">
        <v>600.0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9.5" customHeight="1">
      <c r="A9" s="10" t="s">
        <v>11</v>
      </c>
      <c r="B9" s="11">
        <v>80.0</v>
      </c>
      <c r="C9" s="11">
        <v>80.0</v>
      </c>
      <c r="D9" s="11">
        <v>80.0</v>
      </c>
      <c r="E9" s="11">
        <v>80.0</v>
      </c>
      <c r="F9" s="11">
        <v>80.0</v>
      </c>
      <c r="G9" s="11">
        <v>80.0</v>
      </c>
      <c r="H9" s="11">
        <v>80.0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12</v>
      </c>
      <c r="B10" s="12">
        <v>450.0</v>
      </c>
      <c r="C10" s="12">
        <v>450.0</v>
      </c>
      <c r="D10" s="12">
        <v>450.0</v>
      </c>
      <c r="E10" s="12">
        <v>450.0</v>
      </c>
      <c r="F10" s="12">
        <v>450.0</v>
      </c>
      <c r="G10" s="12">
        <v>450.0</v>
      </c>
      <c r="H10" s="12">
        <v>450.0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0" t="s">
        <v>13</v>
      </c>
      <c r="B11" s="11">
        <v>225.0</v>
      </c>
      <c r="C11" s="11">
        <v>225.0</v>
      </c>
      <c r="D11" s="11">
        <v>225.0</v>
      </c>
      <c r="E11" s="11">
        <v>225.0</v>
      </c>
      <c r="F11" s="11">
        <v>225.0</v>
      </c>
      <c r="G11" s="11">
        <v>225.0</v>
      </c>
      <c r="H11" s="11">
        <v>225.0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0" t="s">
        <v>14</v>
      </c>
      <c r="B12" s="12">
        <v>200.0</v>
      </c>
      <c r="C12" s="12">
        <v>200.0</v>
      </c>
      <c r="D12" s="12">
        <v>200.0</v>
      </c>
      <c r="E12" s="12">
        <v>200.0</v>
      </c>
      <c r="F12" s="12">
        <v>200.0</v>
      </c>
      <c r="G12" s="12">
        <v>200.0</v>
      </c>
      <c r="H12" s="12">
        <v>200.0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3"/>
      <c r="B13" s="31"/>
      <c r="C13" s="31"/>
      <c r="D13" s="31"/>
      <c r="E13" s="31"/>
      <c r="F13" s="31"/>
      <c r="G13" s="31"/>
      <c r="H13" s="31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15" t="s">
        <v>36</v>
      </c>
      <c r="B14" s="38">
        <f t="shared" ref="B14:H14" si="1">SUM(B5:B12)</f>
        <v>3450</v>
      </c>
      <c r="C14" s="38">
        <f t="shared" si="1"/>
        <v>3528</v>
      </c>
      <c r="D14" s="38">
        <f t="shared" si="1"/>
        <v>3570</v>
      </c>
      <c r="E14" s="38">
        <f t="shared" si="1"/>
        <v>3704</v>
      </c>
      <c r="F14" s="38">
        <f t="shared" si="1"/>
        <v>3990</v>
      </c>
      <c r="G14" s="38">
        <f t="shared" si="1"/>
        <v>4099</v>
      </c>
      <c r="H14" s="38">
        <f t="shared" si="1"/>
        <v>4303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0" customHeight="1">
      <c r="A15" s="35"/>
      <c r="B15" s="39"/>
      <c r="C15" s="39"/>
      <c r="D15" s="39"/>
      <c r="E15" s="39"/>
      <c r="F15" s="39"/>
      <c r="G15" s="39"/>
      <c r="H15" s="39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2.5" customHeight="1">
      <c r="A16" s="37" t="s">
        <v>16</v>
      </c>
      <c r="B16" s="18">
        <f t="shared" ref="B16:H16" si="2">(B14/0.5)+500</f>
        <v>7400</v>
      </c>
      <c r="C16" s="18">
        <f t="shared" si="2"/>
        <v>7556</v>
      </c>
      <c r="D16" s="18">
        <f t="shared" si="2"/>
        <v>7640</v>
      </c>
      <c r="E16" s="18">
        <f t="shared" si="2"/>
        <v>7908</v>
      </c>
      <c r="F16" s="18">
        <f t="shared" si="2"/>
        <v>8480</v>
      </c>
      <c r="G16" s="18">
        <f t="shared" si="2"/>
        <v>8698</v>
      </c>
      <c r="H16" s="19">
        <f t="shared" si="2"/>
        <v>9106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0" t="s">
        <v>17</v>
      </c>
      <c r="B17" s="22">
        <f t="shared" ref="B17:H17" si="3">B16-B14</f>
        <v>3950</v>
      </c>
      <c r="C17" s="23">
        <f t="shared" si="3"/>
        <v>4028</v>
      </c>
      <c r="D17" s="21">
        <f t="shared" si="3"/>
        <v>4070</v>
      </c>
      <c r="E17" s="21">
        <f t="shared" si="3"/>
        <v>4204</v>
      </c>
      <c r="F17" s="21">
        <f t="shared" si="3"/>
        <v>4490</v>
      </c>
      <c r="G17" s="21">
        <f t="shared" si="3"/>
        <v>4599</v>
      </c>
      <c r="H17" s="22">
        <f t="shared" si="3"/>
        <v>4803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2.5" customHeight="1">
      <c r="A18" s="25" t="s">
        <v>18</v>
      </c>
      <c r="B18" s="26">
        <f t="shared" ref="B18:H18" si="4">B16*0.0198</f>
        <v>146.52</v>
      </c>
      <c r="C18" s="26">
        <f t="shared" si="4"/>
        <v>149.6088</v>
      </c>
      <c r="D18" s="26">
        <f t="shared" si="4"/>
        <v>151.272</v>
      </c>
      <c r="E18" s="26">
        <f t="shared" si="4"/>
        <v>156.5784</v>
      </c>
      <c r="F18" s="26">
        <f t="shared" si="4"/>
        <v>167.904</v>
      </c>
      <c r="G18" s="26">
        <f t="shared" si="4"/>
        <v>172.2204</v>
      </c>
      <c r="H18" s="27">
        <f t="shared" si="4"/>
        <v>180.2988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2.5" customHeight="1">
      <c r="A19" s="20" t="s">
        <v>30</v>
      </c>
      <c r="B19" s="22">
        <f>'The Cheyenne - Peak Furnace Pri'!B15+B16</f>
        <v>14038</v>
      </c>
      <c r="C19" s="23">
        <f>'The Cheyenne - Peak Furnace Pri'!C15+C16</f>
        <v>14380</v>
      </c>
      <c r="D19" s="21">
        <f>'The Cheyenne - Peak Furnace Pri'!D15+D16</f>
        <v>14464</v>
      </c>
      <c r="E19" s="21">
        <f>'The Cheyenne - Peak Furnace Pri'!E15+E16</f>
        <v>14880</v>
      </c>
      <c r="F19" s="21">
        <f>'The Cheyenne - Peak Furnace Pri'!F15+F16</f>
        <v>15452</v>
      </c>
      <c r="G19" s="21">
        <f>'The Cheyenne - Peak Furnace Pri'!G15+G16</f>
        <v>15670</v>
      </c>
      <c r="H19" s="22">
        <f>'The Cheyenne - Peak Furnace Pri'!H15+H16</f>
        <v>16078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5" t="s">
        <v>31</v>
      </c>
      <c r="B20" s="27">
        <f>'The Cheyenne - Peak Furnace Pri'!B17+B18</f>
        <v>277.9524</v>
      </c>
      <c r="C20" s="33">
        <f>'The Cheyenne - Peak Furnace Pri'!C17+C18</f>
        <v>284.724</v>
      </c>
      <c r="D20" s="26">
        <f>'The Cheyenne - Peak Furnace Pri'!D17+D18</f>
        <v>286.3872</v>
      </c>
      <c r="E20" s="26">
        <f>'The Cheyenne - Peak Furnace Pri'!E17+E18</f>
        <v>294.624</v>
      </c>
      <c r="F20" s="26">
        <f>'The Cheyenne - Peak Furnace Pri'!F17+F18</f>
        <v>305.9496</v>
      </c>
      <c r="G20" s="26">
        <f>'The Cheyenne - Peak Furnace Pri'!G17+G18</f>
        <v>310.266</v>
      </c>
      <c r="H20" s="27">
        <f>'The Cheyenne - Peak Furnace Pri'!H17+H18</f>
        <v>318.3444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37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38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3</v>
      </c>
      <c r="C4" s="9" t="s">
        <v>4</v>
      </c>
      <c r="D4" s="9" t="s">
        <v>5</v>
      </c>
      <c r="E4" s="9" t="s">
        <v>6</v>
      </c>
      <c r="F4" s="9" t="s">
        <v>6</v>
      </c>
      <c r="G4" s="9" t="s">
        <v>7</v>
      </c>
      <c r="H4" s="9" t="s">
        <v>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1394.0</v>
      </c>
      <c r="C5" s="11">
        <v>1442.0</v>
      </c>
      <c r="D5" s="11">
        <v>1620.0</v>
      </c>
      <c r="E5" s="11">
        <v>1883.0</v>
      </c>
      <c r="F5" s="11">
        <v>1883.0</v>
      </c>
      <c r="G5" s="11">
        <v>2023.0</v>
      </c>
      <c r="H5" s="11">
        <v>2023.0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9</v>
      </c>
      <c r="B6" s="12">
        <v>515.0</v>
      </c>
      <c r="C6" s="12">
        <v>515.0</v>
      </c>
      <c r="D6" s="12">
        <v>515.0</v>
      </c>
      <c r="E6" s="12">
        <v>515.0</v>
      </c>
      <c r="F6" s="12">
        <v>515.0</v>
      </c>
      <c r="G6" s="12">
        <v>515.0</v>
      </c>
      <c r="H6" s="12">
        <v>515.0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10</v>
      </c>
      <c r="B7" s="11">
        <v>500.0</v>
      </c>
      <c r="C7" s="11">
        <v>500.0</v>
      </c>
      <c r="D7" s="11">
        <v>500.0</v>
      </c>
      <c r="E7" s="11">
        <v>500.0</v>
      </c>
      <c r="F7" s="11">
        <v>500.0</v>
      </c>
      <c r="G7" s="11">
        <v>500.0</v>
      </c>
      <c r="H7" s="11">
        <v>500.0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11</v>
      </c>
      <c r="B8" s="12">
        <v>100.0</v>
      </c>
      <c r="C8" s="12">
        <v>100.0</v>
      </c>
      <c r="D8" s="12">
        <v>100.0</v>
      </c>
      <c r="E8" s="12">
        <v>100.0</v>
      </c>
      <c r="F8" s="12">
        <v>100.0</v>
      </c>
      <c r="G8" s="12">
        <v>100.0</v>
      </c>
      <c r="H8" s="12">
        <v>100.0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0" t="s">
        <v>12</v>
      </c>
      <c r="B9" s="11">
        <v>450.0</v>
      </c>
      <c r="C9" s="11">
        <v>450.0</v>
      </c>
      <c r="D9" s="11">
        <v>450.0</v>
      </c>
      <c r="E9" s="11">
        <v>450.0</v>
      </c>
      <c r="F9" s="11">
        <v>450.0</v>
      </c>
      <c r="G9" s="11">
        <v>450.0</v>
      </c>
      <c r="H9" s="11">
        <v>450.0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13</v>
      </c>
      <c r="B10" s="12">
        <v>250.0</v>
      </c>
      <c r="C10" s="12">
        <v>250.0</v>
      </c>
      <c r="D10" s="12">
        <v>250.0</v>
      </c>
      <c r="E10" s="12">
        <v>250.0</v>
      </c>
      <c r="F10" s="12">
        <v>250.0</v>
      </c>
      <c r="G10" s="12">
        <v>250.0</v>
      </c>
      <c r="H10" s="12">
        <v>250.0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9.5" customHeight="1">
      <c r="A11" s="10" t="s">
        <v>14</v>
      </c>
      <c r="B11" s="11">
        <v>250.0</v>
      </c>
      <c r="C11" s="11">
        <v>250.0</v>
      </c>
      <c r="D11" s="11">
        <v>250.0</v>
      </c>
      <c r="E11" s="11">
        <v>250.0</v>
      </c>
      <c r="F11" s="11">
        <v>250.0</v>
      </c>
      <c r="G11" s="11">
        <v>250.0</v>
      </c>
      <c r="H11" s="11">
        <v>250.0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3"/>
      <c r="B12" s="14"/>
      <c r="C12" s="14"/>
      <c r="D12" s="14"/>
      <c r="E12" s="14"/>
      <c r="F12" s="14"/>
      <c r="G12" s="14"/>
      <c r="H12" s="1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5" t="s">
        <v>39</v>
      </c>
      <c r="B13" s="34">
        <f t="shared" ref="B13:H13" si="1">SUM(B5:B11)</f>
        <v>3459</v>
      </c>
      <c r="C13" s="34">
        <f t="shared" si="1"/>
        <v>3507</v>
      </c>
      <c r="D13" s="34">
        <f t="shared" si="1"/>
        <v>3685</v>
      </c>
      <c r="E13" s="34">
        <f t="shared" si="1"/>
        <v>3948</v>
      </c>
      <c r="F13" s="34">
        <f t="shared" si="1"/>
        <v>3948</v>
      </c>
      <c r="G13" s="34">
        <f t="shared" si="1"/>
        <v>4088</v>
      </c>
      <c r="H13" s="34">
        <f t="shared" si="1"/>
        <v>4088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0" customHeight="1">
      <c r="A14" s="35"/>
      <c r="B14" s="36"/>
      <c r="C14" s="36"/>
      <c r="D14" s="36"/>
      <c r="E14" s="36"/>
      <c r="F14" s="36"/>
      <c r="G14" s="36"/>
      <c r="H14" s="3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2.5" customHeight="1">
      <c r="A15" s="37" t="s">
        <v>16</v>
      </c>
      <c r="B15" s="18">
        <f t="shared" ref="B15:H15" si="2">(B13/0.6)+500</f>
        <v>6265</v>
      </c>
      <c r="C15" s="18">
        <f t="shared" si="2"/>
        <v>6345</v>
      </c>
      <c r="D15" s="18">
        <f t="shared" si="2"/>
        <v>6641.666667</v>
      </c>
      <c r="E15" s="18">
        <f t="shared" si="2"/>
        <v>7080</v>
      </c>
      <c r="F15" s="18">
        <f t="shared" si="2"/>
        <v>7080</v>
      </c>
      <c r="G15" s="18">
        <f t="shared" si="2"/>
        <v>7313.333333</v>
      </c>
      <c r="H15" s="19">
        <f t="shared" si="2"/>
        <v>7313.333333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0" t="s">
        <v>17</v>
      </c>
      <c r="B16" s="21">
        <f t="shared" ref="B16:H16" si="3">B15-B13</f>
        <v>2806</v>
      </c>
      <c r="C16" s="22">
        <f t="shared" si="3"/>
        <v>2838</v>
      </c>
      <c r="D16" s="23">
        <f t="shared" si="3"/>
        <v>2956.666667</v>
      </c>
      <c r="E16" s="21">
        <f t="shared" si="3"/>
        <v>3132</v>
      </c>
      <c r="F16" s="22">
        <f t="shared" si="3"/>
        <v>3132</v>
      </c>
      <c r="G16" s="24">
        <f t="shared" si="3"/>
        <v>3225.333333</v>
      </c>
      <c r="H16" s="24">
        <f t="shared" si="3"/>
        <v>3225.333333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2.5" customHeight="1">
      <c r="A17" s="25" t="s">
        <v>18</v>
      </c>
      <c r="B17" s="26">
        <f t="shared" ref="B17:H17" si="4">B15*0.0198</f>
        <v>124.047</v>
      </c>
      <c r="C17" s="26">
        <f t="shared" si="4"/>
        <v>125.631</v>
      </c>
      <c r="D17" s="26">
        <f t="shared" si="4"/>
        <v>131.505</v>
      </c>
      <c r="E17" s="26">
        <f t="shared" si="4"/>
        <v>140.184</v>
      </c>
      <c r="F17" s="27">
        <f t="shared" si="4"/>
        <v>140.184</v>
      </c>
      <c r="G17" s="28">
        <f t="shared" si="4"/>
        <v>144.804</v>
      </c>
      <c r="H17" s="28">
        <f t="shared" si="4"/>
        <v>144.804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40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20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21</v>
      </c>
      <c r="C4" s="9" t="s">
        <v>22</v>
      </c>
      <c r="D4" s="9" t="s">
        <v>23</v>
      </c>
      <c r="E4" s="9" t="s">
        <v>24</v>
      </c>
      <c r="F4" s="9" t="s">
        <v>25</v>
      </c>
      <c r="G4" s="9" t="s">
        <v>26</v>
      </c>
      <c r="H4" s="9" t="s">
        <v>27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945.0</v>
      </c>
      <c r="C5" s="11">
        <v>1023.0</v>
      </c>
      <c r="D5" s="11">
        <v>1065.0</v>
      </c>
      <c r="E5" s="11">
        <v>1199.0</v>
      </c>
      <c r="F5" s="11">
        <v>1335.0</v>
      </c>
      <c r="G5" s="11">
        <v>1444.0</v>
      </c>
      <c r="H5" s="11">
        <v>1648.0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28</v>
      </c>
      <c r="B6" s="12">
        <v>500.0</v>
      </c>
      <c r="C6" s="12">
        <v>500.0</v>
      </c>
      <c r="D6" s="12">
        <v>500.0</v>
      </c>
      <c r="E6" s="12">
        <v>500.0</v>
      </c>
      <c r="F6" s="12">
        <v>650.0</v>
      </c>
      <c r="G6" s="12">
        <v>650.0</v>
      </c>
      <c r="H6" s="12">
        <v>650.0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9</v>
      </c>
      <c r="B7" s="11">
        <v>450.0</v>
      </c>
      <c r="C7" s="11">
        <v>450.0</v>
      </c>
      <c r="D7" s="11">
        <v>450.0</v>
      </c>
      <c r="E7" s="11">
        <v>450.0</v>
      </c>
      <c r="F7" s="11">
        <v>450.0</v>
      </c>
      <c r="G7" s="11">
        <v>450.0</v>
      </c>
      <c r="H7" s="11">
        <v>450.0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10</v>
      </c>
      <c r="B8" s="12">
        <v>600.0</v>
      </c>
      <c r="C8" s="12">
        <v>600.0</v>
      </c>
      <c r="D8" s="12">
        <v>600.0</v>
      </c>
      <c r="E8" s="12">
        <v>600.0</v>
      </c>
      <c r="F8" s="12">
        <v>600.0</v>
      </c>
      <c r="G8" s="12">
        <v>600.0</v>
      </c>
      <c r="H8" s="12">
        <v>600.0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9.5" customHeight="1">
      <c r="A9" s="10" t="s">
        <v>11</v>
      </c>
      <c r="B9" s="11">
        <v>80.0</v>
      </c>
      <c r="C9" s="11">
        <v>80.0</v>
      </c>
      <c r="D9" s="11">
        <v>80.0</v>
      </c>
      <c r="E9" s="11">
        <v>80.0</v>
      </c>
      <c r="F9" s="11">
        <v>80.0</v>
      </c>
      <c r="G9" s="11">
        <v>80.0</v>
      </c>
      <c r="H9" s="11">
        <v>80.0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12</v>
      </c>
      <c r="B10" s="12">
        <v>450.0</v>
      </c>
      <c r="C10" s="12">
        <v>450.0</v>
      </c>
      <c r="D10" s="12">
        <v>450.0</v>
      </c>
      <c r="E10" s="12">
        <v>450.0</v>
      </c>
      <c r="F10" s="12">
        <v>450.0</v>
      </c>
      <c r="G10" s="12">
        <v>450.0</v>
      </c>
      <c r="H10" s="12">
        <v>450.0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0" t="s">
        <v>13</v>
      </c>
      <c r="B11" s="11">
        <v>225.0</v>
      </c>
      <c r="C11" s="11">
        <v>225.0</v>
      </c>
      <c r="D11" s="11">
        <v>225.0</v>
      </c>
      <c r="E11" s="11">
        <v>225.0</v>
      </c>
      <c r="F11" s="11">
        <v>225.0</v>
      </c>
      <c r="G11" s="11">
        <v>225.0</v>
      </c>
      <c r="H11" s="11">
        <v>225.0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0" t="s">
        <v>14</v>
      </c>
      <c r="B12" s="12">
        <v>200.0</v>
      </c>
      <c r="C12" s="12">
        <v>200.0</v>
      </c>
      <c r="D12" s="12">
        <v>200.0</v>
      </c>
      <c r="E12" s="12">
        <v>200.0</v>
      </c>
      <c r="F12" s="12">
        <v>200.0</v>
      </c>
      <c r="G12" s="12">
        <v>200.0</v>
      </c>
      <c r="H12" s="12">
        <v>200.0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3"/>
      <c r="B13" s="31"/>
      <c r="C13" s="31"/>
      <c r="D13" s="31"/>
      <c r="E13" s="31"/>
      <c r="F13" s="31"/>
      <c r="G13" s="31"/>
      <c r="H13" s="31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15" t="s">
        <v>41</v>
      </c>
      <c r="B14" s="38">
        <f t="shared" ref="B14:H14" si="1">SUM(B5:B12)</f>
        <v>3450</v>
      </c>
      <c r="C14" s="38">
        <f t="shared" si="1"/>
        <v>3528</v>
      </c>
      <c r="D14" s="38">
        <f t="shared" si="1"/>
        <v>3570</v>
      </c>
      <c r="E14" s="38">
        <f t="shared" si="1"/>
        <v>3704</v>
      </c>
      <c r="F14" s="38">
        <f t="shared" si="1"/>
        <v>3990</v>
      </c>
      <c r="G14" s="38">
        <f t="shared" si="1"/>
        <v>4099</v>
      </c>
      <c r="H14" s="38">
        <f t="shared" si="1"/>
        <v>4303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0" customHeight="1">
      <c r="A15" s="35"/>
      <c r="B15" s="39"/>
      <c r="C15" s="39"/>
      <c r="D15" s="39"/>
      <c r="E15" s="39"/>
      <c r="F15" s="39"/>
      <c r="G15" s="39"/>
      <c r="H15" s="39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2.5" customHeight="1">
      <c r="A16" s="37" t="s">
        <v>16</v>
      </c>
      <c r="B16" s="18">
        <f t="shared" ref="B16:H16" si="2">(B14/0.5)+500</f>
        <v>7400</v>
      </c>
      <c r="C16" s="18">
        <f t="shared" si="2"/>
        <v>7556</v>
      </c>
      <c r="D16" s="18">
        <f t="shared" si="2"/>
        <v>7640</v>
      </c>
      <c r="E16" s="18">
        <f t="shared" si="2"/>
        <v>7908</v>
      </c>
      <c r="F16" s="18">
        <f t="shared" si="2"/>
        <v>8480</v>
      </c>
      <c r="G16" s="18">
        <f t="shared" si="2"/>
        <v>8698</v>
      </c>
      <c r="H16" s="19">
        <f t="shared" si="2"/>
        <v>9106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0" t="s">
        <v>17</v>
      </c>
      <c r="B17" s="22">
        <f t="shared" ref="B17:H17" si="3">B16-B14</f>
        <v>3950</v>
      </c>
      <c r="C17" s="23">
        <f t="shared" si="3"/>
        <v>4028</v>
      </c>
      <c r="D17" s="21">
        <f t="shared" si="3"/>
        <v>4070</v>
      </c>
      <c r="E17" s="21">
        <f t="shared" si="3"/>
        <v>4204</v>
      </c>
      <c r="F17" s="21">
        <f t="shared" si="3"/>
        <v>4490</v>
      </c>
      <c r="G17" s="21">
        <f t="shared" si="3"/>
        <v>4599</v>
      </c>
      <c r="H17" s="22">
        <f t="shared" si="3"/>
        <v>4803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2.5" customHeight="1">
      <c r="A18" s="25" t="s">
        <v>18</v>
      </c>
      <c r="B18" s="26">
        <f t="shared" ref="B18:H18" si="4">B16*0.0198</f>
        <v>146.52</v>
      </c>
      <c r="C18" s="26">
        <f t="shared" si="4"/>
        <v>149.6088</v>
      </c>
      <c r="D18" s="26">
        <f t="shared" si="4"/>
        <v>151.272</v>
      </c>
      <c r="E18" s="26">
        <f t="shared" si="4"/>
        <v>156.5784</v>
      </c>
      <c r="F18" s="26">
        <f t="shared" si="4"/>
        <v>167.904</v>
      </c>
      <c r="G18" s="26">
        <f t="shared" si="4"/>
        <v>172.2204</v>
      </c>
      <c r="H18" s="27">
        <f t="shared" si="4"/>
        <v>180.2988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2.5" customHeight="1">
      <c r="A19" s="20" t="s">
        <v>30</v>
      </c>
      <c r="B19" s="22">
        <f>'The Cheyenne - Peak Furnace Pri'!B15+B16</f>
        <v>14038</v>
      </c>
      <c r="C19" s="23">
        <f>'The Cheyenne - Peak Furnace Pri'!C15+C16</f>
        <v>14380</v>
      </c>
      <c r="D19" s="21">
        <f>'The Cheyenne - Peak Furnace Pri'!D15+D16</f>
        <v>14464</v>
      </c>
      <c r="E19" s="21">
        <f>'The Cheyenne - Peak Furnace Pri'!E15+E16</f>
        <v>14880</v>
      </c>
      <c r="F19" s="21">
        <f>'The Cheyenne - Peak Furnace Pri'!F15+F16</f>
        <v>15452</v>
      </c>
      <c r="G19" s="21">
        <f>'The Cheyenne - Peak Furnace Pri'!G15+G16</f>
        <v>15670</v>
      </c>
      <c r="H19" s="22">
        <f>'The Cheyenne - Peak Furnace Pri'!H15+H16</f>
        <v>16078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5" t="s">
        <v>31</v>
      </c>
      <c r="B20" s="27">
        <f>'The Cheyenne - Peak Furnace Pri'!B17+B18</f>
        <v>277.9524</v>
      </c>
      <c r="C20" s="33">
        <f>'The Cheyenne - Peak Furnace Pri'!C17+C18</f>
        <v>284.724</v>
      </c>
      <c r="D20" s="26">
        <f>'The Cheyenne - Peak Furnace Pri'!D17+D18</f>
        <v>286.3872</v>
      </c>
      <c r="E20" s="26">
        <f>'The Cheyenne - Peak Furnace Pri'!E17+E18</f>
        <v>294.624</v>
      </c>
      <c r="F20" s="26">
        <f>'The Cheyenne - Peak Furnace Pri'!F17+F18</f>
        <v>305.9496</v>
      </c>
      <c r="G20" s="26">
        <f>'The Cheyenne - Peak Furnace Pri'!G17+G18</f>
        <v>310.266</v>
      </c>
      <c r="H20" s="27">
        <f>'The Cheyenne - Peak Furnace Pri'!H17+H18</f>
        <v>318.3444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42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33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4</v>
      </c>
      <c r="C4" s="9" t="s">
        <v>5</v>
      </c>
      <c r="D4" s="9" t="s">
        <v>5</v>
      </c>
      <c r="E4" s="9" t="s">
        <v>6</v>
      </c>
      <c r="F4" s="9" t="s">
        <v>6</v>
      </c>
      <c r="G4" s="9" t="s">
        <v>6</v>
      </c>
      <c r="H4" s="9" t="s">
        <v>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1139.0</v>
      </c>
      <c r="C5" s="11">
        <v>1232.0</v>
      </c>
      <c r="D5" s="11">
        <v>1232.0</v>
      </c>
      <c r="E5" s="11">
        <v>1306.0</v>
      </c>
      <c r="F5" s="11">
        <v>1306.0</v>
      </c>
      <c r="G5" s="11">
        <v>1306.0</v>
      </c>
      <c r="H5" s="11">
        <v>1306.0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9</v>
      </c>
      <c r="B6" s="12">
        <v>450.0</v>
      </c>
      <c r="C6" s="12">
        <v>450.0</v>
      </c>
      <c r="D6" s="12">
        <v>450.0</v>
      </c>
      <c r="E6" s="12">
        <v>450.0</v>
      </c>
      <c r="F6" s="12">
        <v>450.0</v>
      </c>
      <c r="G6" s="12">
        <v>450.0</v>
      </c>
      <c r="H6" s="12">
        <v>450.0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10</v>
      </c>
      <c r="B7" s="11">
        <v>450.0</v>
      </c>
      <c r="C7" s="11">
        <v>450.0</v>
      </c>
      <c r="D7" s="11">
        <v>450.0</v>
      </c>
      <c r="E7" s="11">
        <v>450.0</v>
      </c>
      <c r="F7" s="11">
        <v>450.0</v>
      </c>
      <c r="G7" s="11">
        <v>450.0</v>
      </c>
      <c r="H7" s="11">
        <v>450.0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11</v>
      </c>
      <c r="B8" s="12">
        <v>80.0</v>
      </c>
      <c r="C8" s="12">
        <v>80.0</v>
      </c>
      <c r="D8" s="12">
        <v>80.0</v>
      </c>
      <c r="E8" s="12">
        <v>80.0</v>
      </c>
      <c r="F8" s="12">
        <v>80.0</v>
      </c>
      <c r="G8" s="12">
        <v>80.0</v>
      </c>
      <c r="H8" s="12">
        <v>80.0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0" t="s">
        <v>12</v>
      </c>
      <c r="B9" s="11">
        <v>450.0</v>
      </c>
      <c r="C9" s="11">
        <v>450.0</v>
      </c>
      <c r="D9" s="11">
        <v>450.0</v>
      </c>
      <c r="E9" s="11">
        <v>450.0</v>
      </c>
      <c r="F9" s="11">
        <v>450.0</v>
      </c>
      <c r="G9" s="11">
        <v>450.0</v>
      </c>
      <c r="H9" s="11">
        <v>450.0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13</v>
      </c>
      <c r="B10" s="12">
        <v>250.0</v>
      </c>
      <c r="C10" s="12">
        <v>250.0</v>
      </c>
      <c r="D10" s="12">
        <v>250.0</v>
      </c>
      <c r="E10" s="12">
        <v>250.0</v>
      </c>
      <c r="F10" s="12">
        <v>250.0</v>
      </c>
      <c r="G10" s="12">
        <v>250.0</v>
      </c>
      <c r="H10" s="12">
        <v>250.0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9.5" customHeight="1">
      <c r="A11" s="10" t="s">
        <v>14</v>
      </c>
      <c r="B11" s="11">
        <v>250.0</v>
      </c>
      <c r="C11" s="11">
        <v>250.0</v>
      </c>
      <c r="D11" s="11">
        <v>250.0</v>
      </c>
      <c r="E11" s="11">
        <v>250.0</v>
      </c>
      <c r="F11" s="11">
        <v>250.0</v>
      </c>
      <c r="G11" s="11">
        <v>250.0</v>
      </c>
      <c r="H11" s="11">
        <v>250.0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3"/>
      <c r="B12" s="14"/>
      <c r="C12" s="14"/>
      <c r="D12" s="14"/>
      <c r="E12" s="14"/>
      <c r="F12" s="14"/>
      <c r="G12" s="14"/>
      <c r="H12" s="1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5" t="s">
        <v>43</v>
      </c>
      <c r="B13" s="34">
        <f t="shared" ref="B13:H13" si="1">SUM(B5:B11)</f>
        <v>3069</v>
      </c>
      <c r="C13" s="34">
        <f t="shared" si="1"/>
        <v>3162</v>
      </c>
      <c r="D13" s="34">
        <f t="shared" si="1"/>
        <v>3162</v>
      </c>
      <c r="E13" s="34">
        <f t="shared" si="1"/>
        <v>3236</v>
      </c>
      <c r="F13" s="34">
        <f t="shared" si="1"/>
        <v>3236</v>
      </c>
      <c r="G13" s="34">
        <f t="shared" si="1"/>
        <v>3236</v>
      </c>
      <c r="H13" s="34">
        <f t="shared" si="1"/>
        <v>3236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0" customHeight="1">
      <c r="A14" s="35"/>
      <c r="B14" s="36"/>
      <c r="C14" s="36"/>
      <c r="D14" s="36"/>
      <c r="E14" s="36"/>
      <c r="F14" s="36"/>
      <c r="G14" s="36"/>
      <c r="H14" s="3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2.5" customHeight="1">
      <c r="A15" s="37" t="s">
        <v>16</v>
      </c>
      <c r="B15" s="18">
        <f t="shared" ref="B15:H15" si="2">(B13/0.5)+500</f>
        <v>6638</v>
      </c>
      <c r="C15" s="18">
        <f t="shared" si="2"/>
        <v>6824</v>
      </c>
      <c r="D15" s="18">
        <f t="shared" si="2"/>
        <v>6824</v>
      </c>
      <c r="E15" s="18">
        <f t="shared" si="2"/>
        <v>6972</v>
      </c>
      <c r="F15" s="18">
        <f t="shared" si="2"/>
        <v>6972</v>
      </c>
      <c r="G15" s="18">
        <f t="shared" si="2"/>
        <v>6972</v>
      </c>
      <c r="H15" s="19">
        <f t="shared" si="2"/>
        <v>6972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0" t="s">
        <v>17</v>
      </c>
      <c r="B16" s="22">
        <f t="shared" ref="B16:H16" si="3">B15-B13</f>
        <v>3569</v>
      </c>
      <c r="C16" s="23">
        <f t="shared" si="3"/>
        <v>3662</v>
      </c>
      <c r="D16" s="22">
        <f t="shared" si="3"/>
        <v>3662</v>
      </c>
      <c r="E16" s="23">
        <f t="shared" si="3"/>
        <v>3736</v>
      </c>
      <c r="F16" s="21">
        <f t="shared" si="3"/>
        <v>3736</v>
      </c>
      <c r="G16" s="22">
        <f t="shared" si="3"/>
        <v>3736</v>
      </c>
      <c r="H16" s="24">
        <f t="shared" si="3"/>
        <v>3736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5" t="s">
        <v>44</v>
      </c>
      <c r="B17" s="27">
        <f t="shared" ref="B17:H17" si="4">B15*0.0198</f>
        <v>131.4324</v>
      </c>
      <c r="C17" s="33">
        <f t="shared" si="4"/>
        <v>135.1152</v>
      </c>
      <c r="D17" s="26">
        <f t="shared" si="4"/>
        <v>135.1152</v>
      </c>
      <c r="E17" s="26">
        <f t="shared" si="4"/>
        <v>138.0456</v>
      </c>
      <c r="F17" s="26">
        <f t="shared" si="4"/>
        <v>138.0456</v>
      </c>
      <c r="G17" s="26">
        <f t="shared" si="4"/>
        <v>138.0456</v>
      </c>
      <c r="H17" s="27">
        <f t="shared" si="4"/>
        <v>138.0456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9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45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46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21</v>
      </c>
      <c r="C4" s="9" t="s">
        <v>22</v>
      </c>
      <c r="D4" s="9" t="s">
        <v>23</v>
      </c>
      <c r="E4" s="9" t="s">
        <v>24</v>
      </c>
      <c r="F4" s="9" t="s">
        <v>25</v>
      </c>
      <c r="G4" s="9" t="s">
        <v>26</v>
      </c>
      <c r="H4" s="9" t="s">
        <v>27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1774.0</v>
      </c>
      <c r="C5" s="11">
        <v>1859.0</v>
      </c>
      <c r="D5" s="11">
        <v>1963.0</v>
      </c>
      <c r="E5" s="11">
        <v>2064.0</v>
      </c>
      <c r="F5" s="11">
        <v>2233.0</v>
      </c>
      <c r="G5" s="11">
        <v>2398.0</v>
      </c>
      <c r="H5" s="11">
        <v>2784.0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28</v>
      </c>
      <c r="B6" s="12">
        <v>500.0</v>
      </c>
      <c r="C6" s="12">
        <v>500.0</v>
      </c>
      <c r="D6" s="12">
        <v>500.0</v>
      </c>
      <c r="E6" s="12">
        <v>500.0</v>
      </c>
      <c r="F6" s="12">
        <v>650.0</v>
      </c>
      <c r="G6" s="12">
        <v>650.0</v>
      </c>
      <c r="H6" s="12">
        <v>650.0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9</v>
      </c>
      <c r="B7" s="11">
        <v>450.0</v>
      </c>
      <c r="C7" s="11">
        <v>450.0</v>
      </c>
      <c r="D7" s="11">
        <v>450.0</v>
      </c>
      <c r="E7" s="11">
        <v>450.0</v>
      </c>
      <c r="F7" s="11">
        <v>450.0</v>
      </c>
      <c r="G7" s="11">
        <v>450.0</v>
      </c>
      <c r="H7" s="11">
        <v>450.0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10</v>
      </c>
      <c r="B8" s="12">
        <v>1000.0</v>
      </c>
      <c r="C8" s="12">
        <v>1000.0</v>
      </c>
      <c r="D8" s="12">
        <v>1000.0</v>
      </c>
      <c r="E8" s="12">
        <v>1000.0</v>
      </c>
      <c r="F8" s="12">
        <v>1000.0</v>
      </c>
      <c r="G8" s="12">
        <v>1000.0</v>
      </c>
      <c r="H8" s="12">
        <v>1000.0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9.5" customHeight="1">
      <c r="A9" s="10" t="s">
        <v>11</v>
      </c>
      <c r="B9" s="11">
        <v>80.0</v>
      </c>
      <c r="C9" s="11">
        <v>80.0</v>
      </c>
      <c r="D9" s="11">
        <v>80.0</v>
      </c>
      <c r="E9" s="11">
        <v>80.0</v>
      </c>
      <c r="F9" s="11">
        <v>80.0</v>
      </c>
      <c r="G9" s="11">
        <v>80.0</v>
      </c>
      <c r="H9" s="11">
        <v>80.0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12</v>
      </c>
      <c r="B10" s="12">
        <v>700.0</v>
      </c>
      <c r="C10" s="12">
        <v>700.0</v>
      </c>
      <c r="D10" s="12">
        <v>700.0</v>
      </c>
      <c r="E10" s="12">
        <v>700.0</v>
      </c>
      <c r="F10" s="12">
        <v>700.0</v>
      </c>
      <c r="G10" s="12">
        <v>700.0</v>
      </c>
      <c r="H10" s="12">
        <v>700.0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0" t="s">
        <v>13</v>
      </c>
      <c r="B11" s="11">
        <v>400.0</v>
      </c>
      <c r="C11" s="11">
        <v>400.0</v>
      </c>
      <c r="D11" s="11">
        <v>400.0</v>
      </c>
      <c r="E11" s="11">
        <v>400.0</v>
      </c>
      <c r="F11" s="11">
        <v>400.0</v>
      </c>
      <c r="G11" s="11">
        <v>400.0</v>
      </c>
      <c r="H11" s="11">
        <v>400.0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0" t="s">
        <v>14</v>
      </c>
      <c r="B12" s="12">
        <v>250.0</v>
      </c>
      <c r="C12" s="12">
        <v>250.0</v>
      </c>
      <c r="D12" s="12">
        <v>250.0</v>
      </c>
      <c r="E12" s="12">
        <v>250.0</v>
      </c>
      <c r="F12" s="12">
        <v>250.0</v>
      </c>
      <c r="G12" s="12">
        <v>250.0</v>
      </c>
      <c r="H12" s="12">
        <v>250.0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3"/>
      <c r="B13" s="31"/>
      <c r="C13" s="31"/>
      <c r="D13" s="31"/>
      <c r="E13" s="31"/>
      <c r="F13" s="31"/>
      <c r="G13" s="31"/>
      <c r="H13" s="31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15" t="s">
        <v>47</v>
      </c>
      <c r="B14" s="38">
        <f t="shared" ref="B14:H14" si="1">SUM(B5:B12)</f>
        <v>5154</v>
      </c>
      <c r="C14" s="38">
        <f t="shared" si="1"/>
        <v>5239</v>
      </c>
      <c r="D14" s="38">
        <f t="shared" si="1"/>
        <v>5343</v>
      </c>
      <c r="E14" s="38">
        <f t="shared" si="1"/>
        <v>5444</v>
      </c>
      <c r="F14" s="38">
        <f t="shared" si="1"/>
        <v>5763</v>
      </c>
      <c r="G14" s="38">
        <f t="shared" si="1"/>
        <v>5928</v>
      </c>
      <c r="H14" s="38">
        <f t="shared" si="1"/>
        <v>6314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0" customHeight="1">
      <c r="A15" s="35"/>
      <c r="B15" s="39"/>
      <c r="C15" s="39"/>
      <c r="D15" s="39"/>
      <c r="E15" s="39"/>
      <c r="F15" s="39"/>
      <c r="G15" s="39"/>
      <c r="H15" s="39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2.5" customHeight="1">
      <c r="A16" s="37" t="s">
        <v>16</v>
      </c>
      <c r="B16" s="18">
        <f t="shared" ref="B16:H16" si="2">(B14/0.5)+500</f>
        <v>10808</v>
      </c>
      <c r="C16" s="18">
        <f t="shared" si="2"/>
        <v>10978</v>
      </c>
      <c r="D16" s="18">
        <f t="shared" si="2"/>
        <v>11186</v>
      </c>
      <c r="E16" s="18">
        <f t="shared" si="2"/>
        <v>11388</v>
      </c>
      <c r="F16" s="18">
        <f t="shared" si="2"/>
        <v>12026</v>
      </c>
      <c r="G16" s="18">
        <f t="shared" si="2"/>
        <v>12356</v>
      </c>
      <c r="H16" s="19">
        <f t="shared" si="2"/>
        <v>13128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0" t="s">
        <v>17</v>
      </c>
      <c r="B17" s="21">
        <f t="shared" ref="B17:H17" si="3">B16-B14</f>
        <v>5654</v>
      </c>
      <c r="C17" s="22">
        <f t="shared" si="3"/>
        <v>5739</v>
      </c>
      <c r="D17" s="23">
        <f t="shared" si="3"/>
        <v>5843</v>
      </c>
      <c r="E17" s="21">
        <f t="shared" si="3"/>
        <v>5944</v>
      </c>
      <c r="F17" s="21">
        <f t="shared" si="3"/>
        <v>6263</v>
      </c>
      <c r="G17" s="21">
        <f t="shared" si="3"/>
        <v>6428</v>
      </c>
      <c r="H17" s="22">
        <f t="shared" si="3"/>
        <v>6814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5" t="s">
        <v>44</v>
      </c>
      <c r="B18" s="26">
        <f t="shared" ref="B18:H18" si="4">B16*0.0116</f>
        <v>125.3728</v>
      </c>
      <c r="C18" s="26">
        <f t="shared" si="4"/>
        <v>127.3448</v>
      </c>
      <c r="D18" s="26">
        <f t="shared" si="4"/>
        <v>129.7576</v>
      </c>
      <c r="E18" s="26">
        <f t="shared" si="4"/>
        <v>132.1008</v>
      </c>
      <c r="F18" s="26">
        <f t="shared" si="4"/>
        <v>139.5016</v>
      </c>
      <c r="G18" s="26">
        <f t="shared" si="4"/>
        <v>143.3296</v>
      </c>
      <c r="H18" s="27">
        <f t="shared" si="4"/>
        <v>152.2848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2.5" customHeight="1">
      <c r="A19" s="20" t="s">
        <v>30</v>
      </c>
      <c r="B19" s="22">
        <f>'The Colorado - Peak Furnace Pri'!B15+B16</f>
        <v>17446</v>
      </c>
      <c r="C19" s="23">
        <f>'The Colorado - Peak Furnace Pri'!C15+C16</f>
        <v>17802</v>
      </c>
      <c r="D19" s="21">
        <f>'The Colorado - Peak Furnace Pri'!D15+D16</f>
        <v>18010</v>
      </c>
      <c r="E19" s="21">
        <f>'The Colorado - Peak Furnace Pri'!E15+E16</f>
        <v>18360</v>
      </c>
      <c r="F19" s="21">
        <f>'The Colorado - Peak Furnace Pri'!F15+F16</f>
        <v>18998</v>
      </c>
      <c r="G19" s="22">
        <f>'The Colorado - Peak Furnace Pri'!G15+G16</f>
        <v>19328</v>
      </c>
      <c r="H19" s="24">
        <f>'The Colorado - Peak Furnace Pri'!H15+H16</f>
        <v>20100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5" t="s">
        <v>31</v>
      </c>
      <c r="B20" s="27">
        <f>'The Colorado - Peak Furnace Pri'!B17+B18</f>
        <v>256.8052</v>
      </c>
      <c r="C20" s="33">
        <f>'The Colorado - Peak Furnace Pri'!C17+C18</f>
        <v>262.46</v>
      </c>
      <c r="D20" s="26">
        <f>'The Colorado - Peak Furnace Pri'!D17+D18</f>
        <v>264.8728</v>
      </c>
      <c r="E20" s="26">
        <f>'The Colorado - Peak Furnace Pri'!E17+E18</f>
        <v>270.1464</v>
      </c>
      <c r="F20" s="26">
        <f>'The Colorado - Peak Furnace Pri'!F17+F18</f>
        <v>277.5472</v>
      </c>
      <c r="G20" s="27">
        <f>'The Colorado - Peak Furnace Pri'!G17+G18</f>
        <v>281.3752</v>
      </c>
      <c r="H20" s="28">
        <f>'The Colorado - Peak Furnace Pri'!H17+H18</f>
        <v>290.3304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4.43" defaultRowHeight="15.0"/>
  <cols>
    <col customWidth="1" min="1" max="1" width="19.0"/>
    <col customWidth="1" min="2" max="26" width="16.29"/>
  </cols>
  <sheetData>
    <row r="1" ht="27.0" customHeight="1">
      <c r="A1" s="1" t="s">
        <v>48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2.5" customHeight="1">
      <c r="A2" s="3" t="s">
        <v>49</v>
      </c>
      <c r="B2" s="4"/>
      <c r="C2" s="4"/>
      <c r="D2" s="4"/>
      <c r="E2" s="4"/>
      <c r="F2" s="4"/>
      <c r="G2" s="4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0" customHeight="1">
      <c r="A3" s="6"/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8"/>
      <c r="B4" s="9" t="s">
        <v>3</v>
      </c>
      <c r="C4" s="9" t="s">
        <v>4</v>
      </c>
      <c r="D4" s="9" t="s">
        <v>5</v>
      </c>
      <c r="E4" s="9" t="s">
        <v>6</v>
      </c>
      <c r="F4" s="9" t="s">
        <v>6</v>
      </c>
      <c r="G4" s="9" t="s">
        <v>7</v>
      </c>
      <c r="H4" s="9" t="s">
        <v>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9.5" customHeight="1">
      <c r="A5" s="10" t="s">
        <v>8</v>
      </c>
      <c r="B5" s="11">
        <v>1540.0</v>
      </c>
      <c r="C5" s="11">
        <v>1599.0</v>
      </c>
      <c r="D5" s="11">
        <v>1536.0</v>
      </c>
      <c r="E5" s="11">
        <v>1626.0</v>
      </c>
      <c r="F5" s="11">
        <v>1626.0</v>
      </c>
      <c r="G5" s="11">
        <v>2189.0</v>
      </c>
      <c r="H5" s="11">
        <v>2189.0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9.5" customHeight="1">
      <c r="A6" s="10" t="s">
        <v>9</v>
      </c>
      <c r="B6" s="12">
        <v>515.0</v>
      </c>
      <c r="C6" s="12">
        <v>515.0</v>
      </c>
      <c r="D6" s="12">
        <v>515.0</v>
      </c>
      <c r="E6" s="12">
        <v>515.0</v>
      </c>
      <c r="F6" s="12">
        <v>515.0</v>
      </c>
      <c r="G6" s="12">
        <v>515.0</v>
      </c>
      <c r="H6" s="12">
        <v>515.0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9.5" customHeight="1">
      <c r="A7" s="10" t="s">
        <v>10</v>
      </c>
      <c r="B7" s="11">
        <v>400.0</v>
      </c>
      <c r="C7" s="11">
        <v>700.0</v>
      </c>
      <c r="D7" s="11">
        <v>700.0</v>
      </c>
      <c r="E7" s="11">
        <v>700.0</v>
      </c>
      <c r="F7" s="11">
        <v>700.0</v>
      </c>
      <c r="G7" s="11">
        <v>700.0</v>
      </c>
      <c r="H7" s="11">
        <v>700.0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9.5" customHeight="1">
      <c r="A8" s="10" t="s">
        <v>50</v>
      </c>
      <c r="B8" s="12">
        <v>250.0</v>
      </c>
      <c r="C8" s="12">
        <v>250.0</v>
      </c>
      <c r="D8" s="12">
        <v>250.0</v>
      </c>
      <c r="E8" s="12">
        <v>250.0</v>
      </c>
      <c r="F8" s="12">
        <v>250.0</v>
      </c>
      <c r="G8" s="12">
        <v>250.0</v>
      </c>
      <c r="H8" s="12">
        <v>250.0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9.5" customHeight="1">
      <c r="A9" s="10" t="s">
        <v>11</v>
      </c>
      <c r="B9" s="11">
        <v>100.0</v>
      </c>
      <c r="C9" s="11">
        <v>100.0</v>
      </c>
      <c r="D9" s="11">
        <v>100.0</v>
      </c>
      <c r="E9" s="11">
        <v>100.0</v>
      </c>
      <c r="F9" s="11">
        <v>100.0</v>
      </c>
      <c r="G9" s="11">
        <v>100.0</v>
      </c>
      <c r="H9" s="11">
        <v>100.0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0" t="s">
        <v>12</v>
      </c>
      <c r="B10" s="12">
        <v>600.0</v>
      </c>
      <c r="C10" s="12">
        <v>600.0</v>
      </c>
      <c r="D10" s="12">
        <v>600.0</v>
      </c>
      <c r="E10" s="12">
        <v>600.0</v>
      </c>
      <c r="F10" s="12">
        <v>600.0</v>
      </c>
      <c r="G10" s="12">
        <v>600.0</v>
      </c>
      <c r="H10" s="12">
        <v>600.0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0" t="s">
        <v>13</v>
      </c>
      <c r="B11" s="11">
        <v>250.0</v>
      </c>
      <c r="C11" s="11">
        <v>250.0</v>
      </c>
      <c r="D11" s="11">
        <v>250.0</v>
      </c>
      <c r="E11" s="11">
        <v>250.0</v>
      </c>
      <c r="F11" s="11">
        <v>250.0</v>
      </c>
      <c r="G11" s="11">
        <v>250.0</v>
      </c>
      <c r="H11" s="11">
        <v>250.0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9.5" customHeight="1">
      <c r="A12" s="10" t="s">
        <v>14</v>
      </c>
      <c r="B12" s="12">
        <v>250.0</v>
      </c>
      <c r="C12" s="12">
        <v>250.0</v>
      </c>
      <c r="D12" s="12">
        <v>250.0</v>
      </c>
      <c r="E12" s="12">
        <v>250.0</v>
      </c>
      <c r="F12" s="12">
        <v>250.0</v>
      </c>
      <c r="G12" s="12">
        <v>250.0</v>
      </c>
      <c r="H12" s="12">
        <v>250.0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9.5" customHeight="1">
      <c r="A13" s="13"/>
      <c r="B13" s="31"/>
      <c r="C13" s="31"/>
      <c r="D13" s="31"/>
      <c r="E13" s="31"/>
      <c r="F13" s="31"/>
      <c r="G13" s="31"/>
      <c r="H13" s="31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9.5" customHeight="1">
      <c r="A14" s="15" t="s">
        <v>51</v>
      </c>
      <c r="B14" s="38">
        <f t="shared" ref="B14:H14" si="1">SUM(B5:B12)</f>
        <v>3905</v>
      </c>
      <c r="C14" s="38">
        <f t="shared" si="1"/>
        <v>4264</v>
      </c>
      <c r="D14" s="38">
        <f t="shared" si="1"/>
        <v>4201</v>
      </c>
      <c r="E14" s="38">
        <f t="shared" si="1"/>
        <v>4291</v>
      </c>
      <c r="F14" s="38">
        <f t="shared" si="1"/>
        <v>4291</v>
      </c>
      <c r="G14" s="38">
        <f t="shared" si="1"/>
        <v>4854</v>
      </c>
      <c r="H14" s="38">
        <f t="shared" si="1"/>
        <v>4854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0" customHeight="1">
      <c r="A15" s="35"/>
      <c r="B15" s="39"/>
      <c r="C15" s="39"/>
      <c r="D15" s="39"/>
      <c r="E15" s="39"/>
      <c r="F15" s="39"/>
      <c r="G15" s="39"/>
      <c r="H15" s="39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2.5" customHeight="1">
      <c r="A16" s="37" t="s">
        <v>16</v>
      </c>
      <c r="B16" s="19">
        <f t="shared" ref="B16:H16" si="2">(B14/0.6)+500</f>
        <v>7008.333333</v>
      </c>
      <c r="C16" s="40">
        <f t="shared" si="2"/>
        <v>7606.666667</v>
      </c>
      <c r="D16" s="18">
        <f t="shared" si="2"/>
        <v>7501.666667</v>
      </c>
      <c r="E16" s="18">
        <f t="shared" si="2"/>
        <v>7651.666667</v>
      </c>
      <c r="F16" s="18">
        <f t="shared" si="2"/>
        <v>7651.666667</v>
      </c>
      <c r="G16" s="18">
        <f t="shared" si="2"/>
        <v>8590</v>
      </c>
      <c r="H16" s="19">
        <f t="shared" si="2"/>
        <v>8590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0" t="s">
        <v>17</v>
      </c>
      <c r="B17" s="21">
        <f t="shared" ref="B17:H17" si="3">B16-B14</f>
        <v>3103.333333</v>
      </c>
      <c r="C17" s="22">
        <f t="shared" si="3"/>
        <v>3342.666667</v>
      </c>
      <c r="D17" s="23">
        <f t="shared" si="3"/>
        <v>3300.666667</v>
      </c>
      <c r="E17" s="21">
        <f t="shared" si="3"/>
        <v>3360.666667</v>
      </c>
      <c r="F17" s="22">
        <f t="shared" si="3"/>
        <v>3360.666667</v>
      </c>
      <c r="G17" s="24">
        <f t="shared" si="3"/>
        <v>3736</v>
      </c>
      <c r="H17" s="24">
        <f t="shared" si="3"/>
        <v>3736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5" t="s">
        <v>44</v>
      </c>
      <c r="B18" s="26">
        <f t="shared" ref="B18:H18" si="4">B16*0.0116</f>
        <v>81.29666667</v>
      </c>
      <c r="C18" s="26">
        <f t="shared" si="4"/>
        <v>88.23733333</v>
      </c>
      <c r="D18" s="26">
        <f t="shared" si="4"/>
        <v>87.01933333</v>
      </c>
      <c r="E18" s="26">
        <f t="shared" si="4"/>
        <v>88.75933333</v>
      </c>
      <c r="F18" s="27">
        <f t="shared" si="4"/>
        <v>88.75933333</v>
      </c>
      <c r="G18" s="28">
        <f t="shared" si="4"/>
        <v>99.644</v>
      </c>
      <c r="H18" s="28">
        <f t="shared" si="4"/>
        <v>99.644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9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H1"/>
    <mergeCell ref="A2:H2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